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15" windowHeight="8535" firstSheet="10" activeTab="15"/>
  </bookViews>
  <sheets>
    <sheet name="soupiska týmy" sheetId="1" r:id="rId1"/>
    <sheet name="soupiska hráči" sheetId="2" r:id="rId2"/>
    <sheet name="--_--" sheetId="3" r:id="rId3"/>
    <sheet name="Týmy hlavní tabulka" sheetId="4" r:id="rId4"/>
    <sheet name="Brankáři hlavní tabulka" sheetId="5" r:id="rId5"/>
    <sheet name="Hráči hlavní tabulka" sheetId="6" r:id="rId6"/>
    <sheet name="kouči" sheetId="7" r:id="rId7"/>
    <sheet name="týmy pořadí" sheetId="8" r:id="rId8"/>
    <sheet name="týmy útok" sheetId="9" r:id="rId9"/>
    <sheet name="týmy obrana" sheetId="10" r:id="rId10"/>
    <sheet name="týmy slušnost" sheetId="11" r:id="rId11"/>
    <sheet name="golmani" sheetId="12" r:id="rId12"/>
    <sheet name="nejlepší střelec" sheetId="13" r:id="rId13"/>
    <sheet name="nejproduktivnější hráč" sheetId="14" r:id="rId14"/>
    <sheet name="nejužitečnější hráč" sheetId="15" r:id="rId15"/>
    <sheet name="TABULKA" sheetId="16" r:id="rId16"/>
  </sheets>
  <definedNames/>
  <calcPr fullCalcOnLoad="1"/>
</workbook>
</file>

<file path=xl/sharedStrings.xml><?xml version="1.0" encoding="utf-8"?>
<sst xmlns="http://schemas.openxmlformats.org/spreadsheetml/2006/main" count="3596" uniqueCount="340">
  <si>
    <t>94.</t>
  </si>
  <si>
    <t>skore</t>
  </si>
  <si>
    <t>Bobby BUTLER (OTT)</t>
  </si>
  <si>
    <t>80.</t>
  </si>
  <si>
    <t>Dan CLEARY (DET)</t>
  </si>
  <si>
    <t>Ben HOLMSTRÖM (PHI)</t>
  </si>
  <si>
    <t>Nicklas LIDSTROM (DET)</t>
  </si>
  <si>
    <t>Taylor HALL (EDM)</t>
  </si>
  <si>
    <t>hosté</t>
  </si>
  <si>
    <t>53.</t>
  </si>
  <si>
    <t>60.</t>
  </si>
  <si>
    <t>15.</t>
  </si>
  <si>
    <t>tým</t>
  </si>
  <si>
    <t>33.</t>
  </si>
  <si>
    <t>Washington Capitals</t>
  </si>
  <si>
    <t>74.</t>
  </si>
  <si>
    <t>Colin GREENING (OTT)</t>
  </si>
  <si>
    <t>20.</t>
  </si>
  <si>
    <t>93.</t>
  </si>
  <si>
    <t>-</t>
  </si>
  <si>
    <t>54.</t>
  </si>
  <si>
    <t>34.</t>
  </si>
  <si>
    <t>16.</t>
  </si>
  <si>
    <t>:</t>
  </si>
  <si>
    <t>prohry</t>
  </si>
  <si>
    <t>73.</t>
  </si>
  <si>
    <t>40.</t>
  </si>
  <si>
    <t>G</t>
  </si>
  <si>
    <t>92.</t>
  </si>
  <si>
    <t>GA</t>
  </si>
  <si>
    <t>C</t>
  </si>
  <si>
    <t>obrana</t>
  </si>
  <si>
    <t>31.</t>
  </si>
  <si>
    <t>82.</t>
  </si>
  <si>
    <t>domácí sestava</t>
  </si>
  <si>
    <t>62.</t>
  </si>
  <si>
    <t>17.</t>
  </si>
  <si>
    <t>V</t>
  </si>
  <si>
    <t>P</t>
  </si>
  <si>
    <t>51.</t>
  </si>
  <si>
    <t>Nikolai KHABIBULIN (EDM)</t>
  </si>
  <si>
    <t>41.</t>
  </si>
  <si>
    <t>Zdeněk Bednář (WSH)</t>
  </si>
  <si>
    <t>21.</t>
  </si>
  <si>
    <t>72.</t>
  </si>
  <si>
    <t>91.</t>
  </si>
  <si>
    <t>GZ</t>
  </si>
  <si>
    <t>81.</t>
  </si>
  <si>
    <t>v</t>
  </si>
  <si>
    <t>32.</t>
  </si>
  <si>
    <t>GT</t>
  </si>
  <si>
    <t>61.</t>
  </si>
  <si>
    <t>52.</t>
  </si>
  <si>
    <t>p</t>
  </si>
  <si>
    <t>42.</t>
  </si>
  <si>
    <t>71.</t>
  </si>
  <si>
    <t>Jason SPEZZA (OTT)</t>
  </si>
  <si>
    <t>z</t>
  </si>
  <si>
    <t>22.</t>
  </si>
  <si>
    <t>18.</t>
  </si>
  <si>
    <t>GG</t>
  </si>
  <si>
    <t>body</t>
  </si>
  <si>
    <t>Kimmo TIMONEN (PHI)</t>
  </si>
  <si>
    <t>84.</t>
  </si>
  <si>
    <t>57.</t>
  </si>
  <si>
    <t>43.</t>
  </si>
  <si>
    <t>PKG</t>
  </si>
  <si>
    <t>98.</t>
  </si>
  <si>
    <t>70.</t>
  </si>
  <si>
    <t>11.</t>
  </si>
  <si>
    <t>PKT</t>
  </si>
  <si>
    <t>PKZ</t>
  </si>
  <si>
    <t>30.</t>
  </si>
  <si>
    <t>58.</t>
  </si>
  <si>
    <t>83.</t>
  </si>
  <si>
    <t>Ottawa Senators</t>
  </si>
  <si>
    <t>97.</t>
  </si>
  <si>
    <t>44.</t>
  </si>
  <si>
    <t>produktivita</t>
  </si>
  <si>
    <t>12.</t>
  </si>
  <si>
    <t>tresty</t>
  </si>
  <si>
    <t>55.</t>
  </si>
  <si>
    <t>86.</t>
  </si>
  <si>
    <t>CA</t>
  </si>
  <si>
    <t>45.</t>
  </si>
  <si>
    <t>96.</t>
  </si>
  <si>
    <t>Miroslav Martínek (EDM)</t>
  </si>
  <si>
    <t>13.</t>
  </si>
  <si>
    <t>CZ</t>
  </si>
  <si>
    <t>56.</t>
  </si>
  <si>
    <t>85.</t>
  </si>
  <si>
    <t>asistence</t>
  </si>
  <si>
    <t>CT</t>
  </si>
  <si>
    <t>Ondřej Černý (COL)</t>
  </si>
  <si>
    <t>46.</t>
  </si>
  <si>
    <t>95.</t>
  </si>
  <si>
    <t>CG</t>
  </si>
  <si>
    <t>14.</t>
  </si>
  <si>
    <t>Sam GAGNER (EDM)</t>
  </si>
  <si>
    <t>88.</t>
  </si>
  <si>
    <t>LO</t>
  </si>
  <si>
    <t>kouč</t>
  </si>
  <si>
    <t>Claude GIROUX (PHI)</t>
  </si>
  <si>
    <t>Daniel ALFREDSSON (OTT)</t>
  </si>
  <si>
    <t>68.</t>
  </si>
  <si>
    <t>Niklas KRONWALL (DET)</t>
  </si>
  <si>
    <t>87.</t>
  </si>
  <si>
    <t>Scott HARTNELL (PHI)</t>
  </si>
  <si>
    <t>Henrik ZETTERBERG (DET)</t>
  </si>
  <si>
    <t>golman</t>
  </si>
  <si>
    <t>NH</t>
  </si>
  <si>
    <t>hostující sestava</t>
  </si>
  <si>
    <t>67.</t>
  </si>
  <si>
    <t>PAK</t>
  </si>
  <si>
    <t>nuly</t>
  </si>
  <si>
    <t>NHT</t>
  </si>
  <si>
    <t>Tom GILBERT (EDM)</t>
  </si>
  <si>
    <t>NHA</t>
  </si>
  <si>
    <t>NHG</t>
  </si>
  <si>
    <t>Tým</t>
  </si>
  <si>
    <t>výhry</t>
  </si>
  <si>
    <t>poř.</t>
  </si>
  <si>
    <t>89.</t>
  </si>
  <si>
    <t>99.</t>
  </si>
  <si>
    <t>Jiří HUDLER (DET)</t>
  </si>
  <si>
    <t>79.</t>
  </si>
  <si>
    <t>PO</t>
  </si>
  <si>
    <t>NHZ</t>
  </si>
  <si>
    <t>PK</t>
  </si>
  <si>
    <t>69.</t>
  </si>
  <si>
    <t>19.</t>
  </si>
  <si>
    <t>Cody McLEOD (COL)</t>
  </si>
  <si>
    <t>Ryan WHITNEY (EDM)</t>
  </si>
  <si>
    <t>64.</t>
  </si>
  <si>
    <t>78.</t>
  </si>
  <si>
    <t>Alex OVECHKIN (WSH)</t>
  </si>
  <si>
    <t>Michal Justra (PHI)</t>
  </si>
  <si>
    <t>50.</t>
  </si>
  <si>
    <t>nula</t>
  </si>
  <si>
    <t>379.</t>
  </si>
  <si>
    <t>63.</t>
  </si>
  <si>
    <t>Chris PRONGER (PHI)</t>
  </si>
  <si>
    <t>77.</t>
  </si>
  <si>
    <t>odpískané zápasy</t>
  </si>
  <si>
    <t>NEJSLUŠNĚJŠÍ TÝM</t>
  </si>
  <si>
    <t>66.</t>
  </si>
  <si>
    <t>76.</t>
  </si>
  <si>
    <t>75.</t>
  </si>
  <si>
    <t>Erik KARLSSON (OTT)</t>
  </si>
  <si>
    <t>NEJLEPŠÍ BRANKÁŘ</t>
  </si>
  <si>
    <t>65.</t>
  </si>
  <si>
    <t>útok</t>
  </si>
  <si>
    <t>LK</t>
  </si>
  <si>
    <t>Valterri FILPPULA (DET)</t>
  </si>
  <si>
    <t>Justin ABDELKADER (DET)</t>
  </si>
  <si>
    <t>Mike GREEN (WSH)</t>
  </si>
  <si>
    <t>NEJLEPŠÍ STŘELEC</t>
  </si>
  <si>
    <t>4.</t>
  </si>
  <si>
    <t>TJ.GALIARDI (COL)</t>
  </si>
  <si>
    <t>v v p</t>
  </si>
  <si>
    <t>rozdíl skóre</t>
  </si>
  <si>
    <t>NEJUŽITEČNĚJŠÍ HRÁČ</t>
  </si>
  <si>
    <t>zápasy</t>
  </si>
  <si>
    <t>Jimmy HOWARD (DET)</t>
  </si>
  <si>
    <t>zranění</t>
  </si>
  <si>
    <t>Dalibor Frýba (DET)</t>
  </si>
  <si>
    <t>3.</t>
  </si>
  <si>
    <t>Milan MICHÁLEK (OTT)</t>
  </si>
  <si>
    <t>2.</t>
  </si>
  <si>
    <t>Chris PHILLIPS (OTT)</t>
  </si>
  <si>
    <t>Vp</t>
  </si>
  <si>
    <t>Tomas HOLMSTROM (DET)</t>
  </si>
  <si>
    <t>Philadelphia Flyers</t>
  </si>
  <si>
    <t>383.</t>
  </si>
  <si>
    <t>Shawn HORCOFF (EDM)</t>
  </si>
  <si>
    <t>1.</t>
  </si>
  <si>
    <t>384.</t>
  </si>
  <si>
    <t>Pavel DACJUK (DET)</t>
  </si>
  <si>
    <t>Daniel Pícha (OTT)</t>
  </si>
  <si>
    <t>Matt DUCHENE (COL)</t>
  </si>
  <si>
    <t>LKT</t>
  </si>
  <si>
    <t>382.</t>
  </si>
  <si>
    <t>Erik GUSTAFSSON (PHI)</t>
  </si>
  <si>
    <t>č.z.</t>
  </si>
  <si>
    <t>LKZ</t>
  </si>
  <si>
    <t>8.</t>
  </si>
  <si>
    <t>Pp</t>
  </si>
  <si>
    <t>LKA</t>
  </si>
  <si>
    <t>LKG</t>
  </si>
  <si>
    <t>Jakub KINDL (DET)</t>
  </si>
  <si>
    <t>381.</t>
  </si>
  <si>
    <t>Detroit Red Wings</t>
  </si>
  <si>
    <t>7.</t>
  </si>
  <si>
    <t>p v p</t>
  </si>
  <si>
    <t>380.</t>
  </si>
  <si>
    <t>góly</t>
  </si>
  <si>
    <t>6.</t>
  </si>
  <si>
    <t>Dennis WIDEMAN (WSH)</t>
  </si>
  <si>
    <t>brankář</t>
  </si>
  <si>
    <t>5.</t>
  </si>
  <si>
    <t>výhry v p.</t>
  </si>
  <si>
    <t>Brandon YIP (COL)</t>
  </si>
  <si>
    <t>hráč</t>
  </si>
  <si>
    <t>prohry v p.</t>
  </si>
  <si>
    <t>28.</t>
  </si>
  <si>
    <t>LOG</t>
  </si>
  <si>
    <t>48.</t>
  </si>
  <si>
    <t>hráči</t>
  </si>
  <si>
    <t>Jordan EBERLE (EDM)</t>
  </si>
  <si>
    <t>LOZ</t>
  </si>
  <si>
    <t>LOT</t>
  </si>
  <si>
    <t>101.</t>
  </si>
  <si>
    <t>ode. záp.</t>
  </si>
  <si>
    <t>užitečnost</t>
  </si>
  <si>
    <t>Colorado Avalanche</t>
  </si>
  <si>
    <t>POZ</t>
  </si>
  <si>
    <t>27.</t>
  </si>
  <si>
    <t>POT</t>
  </si>
  <si>
    <t>domácí</t>
  </si>
  <si>
    <t>LOA</t>
  </si>
  <si>
    <t>47.</t>
  </si>
  <si>
    <t>POG</t>
  </si>
  <si>
    <t>100.</t>
  </si>
  <si>
    <t>POA</t>
  </si>
  <si>
    <t>10.</t>
  </si>
  <si>
    <t>Milan HEJDUK (COL)</t>
  </si>
  <si>
    <t>Michal NEUVIRTH (WSH)</t>
  </si>
  <si>
    <t>odehráno</t>
  </si>
  <si>
    <t>39.</t>
  </si>
  <si>
    <t>29.</t>
  </si>
  <si>
    <t>slušnost</t>
  </si>
  <si>
    <t>9.</t>
  </si>
  <si>
    <t>Paul STASTNY (COL)</t>
  </si>
  <si>
    <t>49.</t>
  </si>
  <si>
    <t>Edmonton Oilers</t>
  </si>
  <si>
    <t>59.</t>
  </si>
  <si>
    <t>Magnus PAAJARVI (EDM)</t>
  </si>
  <si>
    <t>Ladislav ŠMÍD (EDM)</t>
  </si>
  <si>
    <t>24.</t>
  </si>
  <si>
    <t>Alexander SEMIN (WSH)</t>
  </si>
  <si>
    <t>Chris NEIL (OTT)</t>
  </si>
  <si>
    <t>NEJLEPŠÍ ÚTOK</t>
  </si>
  <si>
    <t>38.</t>
  </si>
  <si>
    <t>Nicklas BACKSTROM (WSH)</t>
  </si>
  <si>
    <t>23.</t>
  </si>
  <si>
    <t>37.</t>
  </si>
  <si>
    <t>104.</t>
  </si>
  <si>
    <t>jméno</t>
  </si>
  <si>
    <t>26.</t>
  </si>
  <si>
    <t>Aleš HEMSKÝ (EDM)</t>
  </si>
  <si>
    <t>36.</t>
  </si>
  <si>
    <t>Linus OMARK (EDM)</t>
  </si>
  <si>
    <t>103.</t>
  </si>
  <si>
    <t>prodl.</t>
  </si>
  <si>
    <t>25.</t>
  </si>
  <si>
    <t>Johan FRANZEN (DET)</t>
  </si>
  <si>
    <t>CELKEM:</t>
  </si>
  <si>
    <t>35.</t>
  </si>
  <si>
    <t>90.</t>
  </si>
  <si>
    <t>NEJLEPŠÍ OBRANA</t>
  </si>
  <si>
    <t>102.</t>
  </si>
  <si>
    <t>Sergej GONCHAR (OTT)</t>
  </si>
  <si>
    <t>Boston Bruins</t>
  </si>
  <si>
    <t>Phoenix Coyotes</t>
  </si>
  <si>
    <t>Jonathan ERICSSON (DET)</t>
  </si>
  <si>
    <t>Tomáš Sýkora (PHO)</t>
  </si>
  <si>
    <t>Matěj Šanoba (BOS)</t>
  </si>
  <si>
    <t>Craig ANDERSON (OTT)</t>
  </si>
  <si>
    <t>Jean-Sebastien GIGUERE (COL)</t>
  </si>
  <si>
    <t>Jan HEJDA (COL)</t>
  </si>
  <si>
    <t>Ryan WILSON (COL)</t>
  </si>
  <si>
    <t>David VAN DER GULIK (COL)</t>
  </si>
  <si>
    <t>Jay McCLEMENT (COL)</t>
  </si>
  <si>
    <t>Jamie McGINN (COL)</t>
  </si>
  <si>
    <t>Ryan O´REILLY (COL)</t>
  </si>
  <si>
    <t>Tim THOMAS (BOS)</t>
  </si>
  <si>
    <t>Zdeno CHARA (BOS)</t>
  </si>
  <si>
    <t>Dennis SEIDENBERG (BOS)</t>
  </si>
  <si>
    <t>David KREJCI (BOS)</t>
  </si>
  <si>
    <t>Patrice BERGERON (BOS)</t>
  </si>
  <si>
    <t>Tyler SEGUIN (BOS)</t>
  </si>
  <si>
    <t>Andrew FERENCE (BOS)</t>
  </si>
  <si>
    <t>Joe CORVO (BOS)</t>
  </si>
  <si>
    <t>Adam McQUAID (BOS)</t>
  </si>
  <si>
    <t>Nathan HORTON (BOS)</t>
  </si>
  <si>
    <t>Gregory CAMPBELL (BOS)</t>
  </si>
  <si>
    <t>Shawn THORNTON (BOS)</t>
  </si>
  <si>
    <t>Johny BOYCHUK (BOS)</t>
  </si>
  <si>
    <t>Ryan JONES (EDM)</t>
  </si>
  <si>
    <t>Jeff PETRY (EDM)</t>
  </si>
  <si>
    <t>Jared COWEN (OTT)</t>
  </si>
  <si>
    <t>Kaspars DAUGAVINS (OTT)</t>
  </si>
  <si>
    <t>Kyle TURRIS (OTT)</t>
  </si>
  <si>
    <t>Ilya BRYZGALOV (PHI)</t>
  </si>
  <si>
    <t>Braydon COBURN (PHI)</t>
  </si>
  <si>
    <t>Jody SHELLEY (PHI)</t>
  </si>
  <si>
    <t>Maxime TALBOT (PHI)</t>
  </si>
  <si>
    <t>Jaromír JÁGR (PHI)</t>
  </si>
  <si>
    <t>Wayne SIMMONDS (PHI)</t>
  </si>
  <si>
    <t>Mike SMITH (PHO)</t>
  </si>
  <si>
    <t>Derek MORRIS (PHO)</t>
  </si>
  <si>
    <t>Keith YANDLE (PHO)</t>
  </si>
  <si>
    <t>Radim VRBATA (PHO)</t>
  </si>
  <si>
    <t>Boyd GORDON (PHO)</t>
  </si>
  <si>
    <t>Shane DOAN (PHO)</t>
  </si>
  <si>
    <t>Ray WHITNEY (PHO)</t>
  </si>
  <si>
    <t>Oliver EKMAN-LARSSON (PHO)</t>
  </si>
  <si>
    <t>Adrian AUCOIN (PHO)</t>
  </si>
  <si>
    <t>Martin HANZAL (PHO)</t>
  </si>
  <si>
    <t>Daymond LANGKOW (PHO)</t>
  </si>
  <si>
    <t>Mikkel BOEDKER (PHO)</t>
  </si>
  <si>
    <t>Taylor PYATT (PHO)</t>
  </si>
  <si>
    <t>Roman HAMRLIK (WSH)</t>
  </si>
  <si>
    <t>John CARLSON (WSH)</t>
  </si>
  <si>
    <t>Jason CHIMERA (WSH)</t>
  </si>
  <si>
    <t>Troy BROUWER (WSH)</t>
  </si>
  <si>
    <t>Brooks LAICH (WSH)</t>
  </si>
  <si>
    <t>Mathieu PERREAULT (WSH)</t>
  </si>
  <si>
    <t>Matt HENDRICKS (WSH)</t>
  </si>
  <si>
    <t>Jakub VORÁČEK (PHI)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</si>
  <si>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</si>
  <si>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Phoenix</t>
  </si>
  <si>
    <t>Colorado</t>
  </si>
  <si>
    <t>Edmonton</t>
  </si>
  <si>
    <t>Washington</t>
  </si>
  <si>
    <t>Boston</t>
  </si>
  <si>
    <t>Philadelphia</t>
  </si>
  <si>
    <t>Ottawa</t>
  </si>
  <si>
    <t>Detroit</t>
  </si>
  <si>
    <t>Jakub Hasil</t>
  </si>
  <si>
    <t>Patrik Gadžor</t>
  </si>
  <si>
    <t>Tomáš Fleišman</t>
  </si>
  <si>
    <t>k</t>
  </si>
  <si>
    <t>Vladimír Lang</t>
  </si>
  <si>
    <t>Patrik Hendrych</t>
  </si>
  <si>
    <t>Zuzana Sýkorová</t>
  </si>
  <si>
    <t>Patrik Šlégr</t>
  </si>
  <si>
    <t>Jiří  Vágner</t>
  </si>
  <si>
    <t>Jakub Hofmann</t>
  </si>
  <si>
    <t>MOSTECKÁ NHL - CELKOVÉ POŘADÍ PO ZÁKLADNÍ ČÁSTI 2012/2013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</si>
</sst>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Times New Roman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left"/>
    </xf>
    <xf numFmtId="0" fontId="0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left" wrapText="1"/>
    </xf>
    <xf numFmtId="0" fontId="1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vertical="center" shrinkToFit="1"/>
    </xf>
    <xf numFmtId="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19" sqref="I19"/>
    </sheetView>
  </sheetViews>
  <sheetFormatPr defaultColWidth="9.140625" defaultRowHeight="12.75" customHeight="1"/>
  <cols>
    <col min="1" max="1" width="3.57421875" style="0" customWidth="1"/>
    <col min="2" max="2" width="39.00390625" style="0" customWidth="1"/>
    <col min="3" max="3" width="37.140625" style="0" customWidth="1"/>
    <col min="4" max="4" width="9.140625" style="0" customWidth="1"/>
    <col min="5" max="5" width="15.57421875" style="0" customWidth="1"/>
    <col min="6" max="6" width="9.140625" style="0" customWidth="1"/>
  </cols>
  <sheetData>
    <row r="1" spans="1:4" ht="12.75" customHeight="1">
      <c r="A1" s="30" t="s">
        <v>175</v>
      </c>
      <c r="B1" t="s">
        <v>262</v>
      </c>
      <c r="D1" s="30">
        <v>1</v>
      </c>
    </row>
    <row r="2" spans="1:4" ht="12.75">
      <c r="A2" s="30" t="s">
        <v>168</v>
      </c>
      <c r="B2" s="2" t="s">
        <v>214</v>
      </c>
      <c r="D2" s="3">
        <f>IF((B2&lt;&gt;""),1,"")</f>
        <v>1</v>
      </c>
    </row>
    <row r="3" spans="1:4" ht="12.75">
      <c r="A3" s="30" t="s">
        <v>166</v>
      </c>
      <c r="B3" s="2" t="s">
        <v>191</v>
      </c>
      <c r="D3" s="3">
        <v>1</v>
      </c>
    </row>
    <row r="4" spans="1:4" ht="12.75">
      <c r="A4" s="30" t="s">
        <v>157</v>
      </c>
      <c r="B4" s="2" t="s">
        <v>234</v>
      </c>
      <c r="D4" s="3">
        <f>IF((B3&lt;&gt;""),1,"")</f>
        <v>1</v>
      </c>
    </row>
    <row r="5" spans="1:4" ht="12.75">
      <c r="A5" s="30" t="s">
        <v>199</v>
      </c>
      <c r="B5" s="2" t="s">
        <v>75</v>
      </c>
      <c r="D5" s="3">
        <f>IF((B4&lt;&gt;""),1,"")</f>
        <v>1</v>
      </c>
    </row>
    <row r="6" spans="1:4" ht="12.75">
      <c r="A6" s="30" t="s">
        <v>196</v>
      </c>
      <c r="B6" s="2" t="s">
        <v>172</v>
      </c>
      <c r="D6" s="3">
        <f>IF((B5&lt;&gt;""),1,"")</f>
        <v>1</v>
      </c>
    </row>
    <row r="7" spans="1:4" ht="12.75">
      <c r="A7" s="30" t="s">
        <v>192</v>
      </c>
      <c r="B7" s="2" t="s">
        <v>263</v>
      </c>
      <c r="D7" s="3">
        <f>IF((B6&lt;&gt;""),1,"")</f>
        <v>1</v>
      </c>
    </row>
    <row r="8" spans="1:4" ht="12.75">
      <c r="A8" s="30" t="s">
        <v>185</v>
      </c>
      <c r="B8" s="2" t="s">
        <v>14</v>
      </c>
      <c r="D8" s="3">
        <f>IF((B8&lt;&gt;""),1,"")</f>
        <v>1</v>
      </c>
    </row>
    <row r="9" ht="12.75">
      <c r="A9" s="30" t="s">
        <v>231</v>
      </c>
    </row>
    <row r="10" ht="12.75">
      <c r="A10" s="30" t="s">
        <v>224</v>
      </c>
    </row>
    <row r="11" ht="12.75">
      <c r="A11" s="30" t="s">
        <v>69</v>
      </c>
    </row>
    <row r="12" spans="1:4" ht="12.75">
      <c r="A12" s="30" t="s">
        <v>79</v>
      </c>
      <c r="D12" s="3">
        <f aca="true" t="shared" si="0" ref="D12:D28">IF((B12&lt;&gt;""),1,"")</f>
      </c>
    </row>
    <row r="13" spans="1:4" ht="12.75">
      <c r="A13" s="30" t="s">
        <v>87</v>
      </c>
      <c r="D13" s="3">
        <f t="shared" si="0"/>
      </c>
    </row>
    <row r="14" spans="1:4" ht="12.75">
      <c r="A14" s="30" t="s">
        <v>97</v>
      </c>
      <c r="D14" s="3">
        <f t="shared" si="0"/>
      </c>
    </row>
    <row r="15" spans="1:4" ht="12.75">
      <c r="A15" s="30" t="s">
        <v>11</v>
      </c>
      <c r="D15" s="3">
        <f t="shared" si="0"/>
      </c>
    </row>
    <row r="16" spans="1:4" ht="12.75">
      <c r="A16" s="30" t="s">
        <v>22</v>
      </c>
      <c r="D16" s="3">
        <f t="shared" si="0"/>
      </c>
    </row>
    <row r="17" spans="1:4" ht="12.75">
      <c r="A17" s="30" t="s">
        <v>36</v>
      </c>
      <c r="D17" s="3">
        <f t="shared" si="0"/>
      </c>
    </row>
    <row r="18" spans="1:4" ht="12.75">
      <c r="A18" s="30" t="s">
        <v>59</v>
      </c>
      <c r="D18" s="3">
        <f t="shared" si="0"/>
      </c>
    </row>
    <row r="19" spans="1:4" ht="12.75">
      <c r="A19" s="30" t="s">
        <v>130</v>
      </c>
      <c r="D19" s="3">
        <f t="shared" si="0"/>
      </c>
    </row>
    <row r="20" spans="1:4" ht="12.75">
      <c r="A20" s="30" t="s">
        <v>17</v>
      </c>
      <c r="D20" s="3">
        <f t="shared" si="0"/>
      </c>
    </row>
    <row r="21" spans="1:4" ht="12.75">
      <c r="A21" s="30" t="s">
        <v>43</v>
      </c>
      <c r="D21" s="3">
        <f t="shared" si="0"/>
      </c>
    </row>
    <row r="22" spans="1:4" ht="12.75">
      <c r="A22" s="30" t="s">
        <v>58</v>
      </c>
      <c r="D22" s="3">
        <f t="shared" si="0"/>
      </c>
    </row>
    <row r="23" spans="1:4" ht="12.75">
      <c r="A23" s="30" t="s">
        <v>244</v>
      </c>
      <c r="D23" s="3">
        <f t="shared" si="0"/>
      </c>
    </row>
    <row r="24" spans="1:4" ht="12.75">
      <c r="A24" s="30" t="s">
        <v>238</v>
      </c>
      <c r="D24" s="3">
        <f t="shared" si="0"/>
      </c>
    </row>
    <row r="25" spans="1:4" ht="12.75">
      <c r="A25" s="30" t="s">
        <v>254</v>
      </c>
      <c r="D25" s="3">
        <f t="shared" si="0"/>
      </c>
    </row>
    <row r="26" spans="1:4" ht="12.75">
      <c r="A26" s="30" t="s">
        <v>248</v>
      </c>
      <c r="D26" s="3">
        <f t="shared" si="0"/>
      </c>
    </row>
    <row r="27" spans="1:4" ht="12.75">
      <c r="A27" s="30" t="s">
        <v>216</v>
      </c>
      <c r="D27" s="3">
        <f t="shared" si="0"/>
      </c>
    </row>
    <row r="28" spans="1:6" ht="12.75">
      <c r="A28" s="30" t="s">
        <v>204</v>
      </c>
      <c r="D28" s="3">
        <f t="shared" si="0"/>
      </c>
      <c r="E28" s="1" t="s">
        <v>256</v>
      </c>
      <c r="F28" s="2">
        <f>SUM(D1:D28)</f>
        <v>8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" sqref="F2:G9"/>
    </sheetView>
  </sheetViews>
  <sheetFormatPr defaultColWidth="9.140625" defaultRowHeight="12.75" customHeight="1"/>
  <cols>
    <col min="1" max="1" width="2.57421875" style="0" customWidth="1"/>
    <col min="2" max="2" width="28.57421875" style="0" customWidth="1"/>
    <col min="3" max="3" width="10.7109375" style="0" customWidth="1"/>
    <col min="4" max="4" width="9.140625" style="0" customWidth="1"/>
    <col min="5" max="5" width="2.57421875" style="0" customWidth="1"/>
    <col min="6" max="6" width="28.57421875" style="0" customWidth="1"/>
    <col min="7" max="7" width="10.7109375" style="0" customWidth="1"/>
  </cols>
  <sheetData>
    <row r="1" spans="3:7" ht="12.75">
      <c r="C1" s="2" t="s">
        <v>31</v>
      </c>
      <c r="G1" s="2" t="s">
        <v>31</v>
      </c>
    </row>
    <row r="2" spans="1:7" ht="12.75">
      <c r="A2" s="1" t="s">
        <v>175</v>
      </c>
      <c r="B2" s="2" t="str">
        <f>'Týmy hlavní tabulka'!B2</f>
        <v>Boston Bruins</v>
      </c>
      <c r="C2" s="2">
        <f>'Týmy hlavní tabulka'!J2</f>
        <v>146</v>
      </c>
      <c r="E2" s="1" t="s">
        <v>175</v>
      </c>
      <c r="F2" s="2" t="s">
        <v>191</v>
      </c>
      <c r="G2" s="2">
        <v>84</v>
      </c>
    </row>
    <row r="3" spans="1:7" ht="12.75">
      <c r="A3" s="1" t="s">
        <v>168</v>
      </c>
      <c r="B3" s="2" t="str">
        <f>'Týmy hlavní tabulka'!B3</f>
        <v>Colorado Avalanche</v>
      </c>
      <c r="C3" s="2">
        <f>'Týmy hlavní tabulka'!J3</f>
        <v>135</v>
      </c>
      <c r="E3" s="1" t="s">
        <v>168</v>
      </c>
      <c r="F3" s="2" t="s">
        <v>75</v>
      </c>
      <c r="G3" s="2">
        <v>125</v>
      </c>
    </row>
    <row r="4" spans="1:7" ht="12.75">
      <c r="A4" s="1" t="s">
        <v>166</v>
      </c>
      <c r="B4" s="2" t="str">
        <f>'Týmy hlavní tabulka'!B4</f>
        <v>Detroit Red Wings</v>
      </c>
      <c r="C4" s="2">
        <f>'Týmy hlavní tabulka'!J4</f>
        <v>84</v>
      </c>
      <c r="E4" s="1" t="s">
        <v>166</v>
      </c>
      <c r="F4" s="2" t="s">
        <v>214</v>
      </c>
      <c r="G4" s="2">
        <v>135</v>
      </c>
    </row>
    <row r="5" spans="1:7" ht="12.75">
      <c r="A5" s="1" t="s">
        <v>157</v>
      </c>
      <c r="B5" s="2" t="str">
        <f>'Týmy hlavní tabulka'!B5</f>
        <v>Edmonton Oilers</v>
      </c>
      <c r="C5" s="2">
        <f>'Týmy hlavní tabulka'!J5</f>
        <v>160</v>
      </c>
      <c r="E5" s="1" t="s">
        <v>157</v>
      </c>
      <c r="F5" s="2" t="s">
        <v>172</v>
      </c>
      <c r="G5" s="2">
        <v>142</v>
      </c>
    </row>
    <row r="6" spans="1:7" ht="12.75">
      <c r="A6" s="1" t="s">
        <v>199</v>
      </c>
      <c r="B6" s="2" t="str">
        <f>'Týmy hlavní tabulka'!B6</f>
        <v>Ottawa Senators</v>
      </c>
      <c r="C6" s="2">
        <f>'Týmy hlavní tabulka'!J6</f>
        <v>125</v>
      </c>
      <c r="E6" s="1" t="s">
        <v>199</v>
      </c>
      <c r="F6" s="2" t="s">
        <v>262</v>
      </c>
      <c r="G6" s="2">
        <v>146</v>
      </c>
    </row>
    <row r="7" spans="1:7" ht="12.75">
      <c r="A7" s="1" t="s">
        <v>196</v>
      </c>
      <c r="B7" s="2" t="str">
        <f>'Týmy hlavní tabulka'!B7</f>
        <v>Philadelphia Flyers</v>
      </c>
      <c r="C7" s="2">
        <f>'Týmy hlavní tabulka'!J7</f>
        <v>142</v>
      </c>
      <c r="E7" s="1" t="s">
        <v>196</v>
      </c>
      <c r="F7" s="2" t="s">
        <v>263</v>
      </c>
      <c r="G7" s="2">
        <v>156</v>
      </c>
    </row>
    <row r="8" spans="1:7" ht="12.75">
      <c r="A8" s="1" t="s">
        <v>192</v>
      </c>
      <c r="B8" s="2" t="str">
        <f>'Týmy hlavní tabulka'!B8</f>
        <v>Phoenix Coyotes</v>
      </c>
      <c r="C8" s="2">
        <f>'Týmy hlavní tabulka'!J8</f>
        <v>156</v>
      </c>
      <c r="E8" s="1" t="s">
        <v>192</v>
      </c>
      <c r="F8" s="2" t="s">
        <v>234</v>
      </c>
      <c r="G8" s="2">
        <v>160</v>
      </c>
    </row>
    <row r="9" spans="1:7" ht="12.75">
      <c r="A9" s="1" t="s">
        <v>185</v>
      </c>
      <c r="B9" s="2" t="str">
        <f>'Týmy hlavní tabulka'!B9</f>
        <v>Washington Capitals</v>
      </c>
      <c r="C9" s="2">
        <f>'Týmy hlavní tabulka'!J9</f>
        <v>195</v>
      </c>
      <c r="E9" s="1" t="s">
        <v>185</v>
      </c>
      <c r="F9" s="2" t="s">
        <v>14</v>
      </c>
      <c r="G9" s="2">
        <v>195</v>
      </c>
    </row>
    <row r="10" spans="1:7" ht="12.75">
      <c r="A10" s="1"/>
      <c r="B10" s="2"/>
      <c r="C10" s="2"/>
      <c r="E10" s="1"/>
      <c r="F10" s="2"/>
      <c r="G10" s="2"/>
    </row>
    <row r="11" spans="1:7" ht="12.75">
      <c r="A11" s="1"/>
      <c r="B11" s="2"/>
      <c r="C11" s="2"/>
      <c r="E11" s="1"/>
      <c r="F11" s="2"/>
      <c r="G11" s="2"/>
    </row>
    <row r="12" spans="1:7" ht="12.75">
      <c r="A12" s="1"/>
      <c r="B12" s="2"/>
      <c r="C12" s="2"/>
      <c r="E12" s="1"/>
      <c r="F12" s="2"/>
      <c r="G12" s="2"/>
    </row>
    <row r="13" spans="1:7" ht="12.75">
      <c r="A13" s="1"/>
      <c r="B13" s="2"/>
      <c r="C13" s="2"/>
      <c r="E13" s="1"/>
      <c r="F13" s="2"/>
      <c r="G13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" sqref="F2:G9"/>
    </sheetView>
  </sheetViews>
  <sheetFormatPr defaultColWidth="9.140625" defaultRowHeight="12.75" customHeight="1"/>
  <cols>
    <col min="1" max="1" width="2.57421875" style="0" customWidth="1"/>
    <col min="2" max="2" width="28.57421875" style="0" customWidth="1"/>
    <col min="3" max="3" width="10.7109375" style="0" customWidth="1"/>
    <col min="4" max="4" width="9.140625" style="0" customWidth="1"/>
    <col min="5" max="5" width="2.57421875" style="0" customWidth="1"/>
    <col min="6" max="6" width="28.57421875" style="0" customWidth="1"/>
    <col min="7" max="7" width="10.7109375" style="0" customWidth="1"/>
  </cols>
  <sheetData>
    <row r="1" spans="3:7" ht="12.75">
      <c r="C1" s="2" t="s">
        <v>230</v>
      </c>
      <c r="G1" s="2" t="s">
        <v>230</v>
      </c>
    </row>
    <row r="2" spans="1:7" ht="12.75">
      <c r="A2" s="1" t="s">
        <v>175</v>
      </c>
      <c r="B2" s="2" t="str">
        <f>'Týmy hlavní tabulka'!B2</f>
        <v>Boston Bruins</v>
      </c>
      <c r="C2" s="2">
        <f>'Týmy hlavní tabulka'!N2</f>
        <v>255</v>
      </c>
      <c r="E2" s="1" t="s">
        <v>175</v>
      </c>
      <c r="F2" s="2" t="s">
        <v>191</v>
      </c>
      <c r="G2" s="2">
        <v>32</v>
      </c>
    </row>
    <row r="3" spans="1:7" ht="12.75">
      <c r="A3" s="1" t="s">
        <v>168</v>
      </c>
      <c r="B3" s="2" t="str">
        <f>'Týmy hlavní tabulka'!B3</f>
        <v>Colorado Avalanche</v>
      </c>
      <c r="C3" s="2">
        <f>'Týmy hlavní tabulka'!N3</f>
        <v>135</v>
      </c>
      <c r="E3" s="1" t="s">
        <v>168</v>
      </c>
      <c r="F3" s="2" t="s">
        <v>172</v>
      </c>
      <c r="G3" s="2">
        <v>81</v>
      </c>
    </row>
    <row r="4" spans="1:7" ht="12.75">
      <c r="A4" s="1" t="s">
        <v>166</v>
      </c>
      <c r="B4" s="2" t="str">
        <f>'Týmy hlavní tabulka'!B4</f>
        <v>Detroit Red Wings</v>
      </c>
      <c r="C4" s="2">
        <f>'Týmy hlavní tabulka'!N4</f>
        <v>32</v>
      </c>
      <c r="E4" s="1" t="s">
        <v>166</v>
      </c>
      <c r="F4" s="2" t="s">
        <v>263</v>
      </c>
      <c r="G4" s="2">
        <v>87</v>
      </c>
    </row>
    <row r="5" spans="1:7" ht="12.75">
      <c r="A5" s="1" t="s">
        <v>157</v>
      </c>
      <c r="B5" s="2" t="str">
        <f>'Týmy hlavní tabulka'!B5</f>
        <v>Edmonton Oilers</v>
      </c>
      <c r="C5" s="2">
        <f>'Týmy hlavní tabulka'!N5</f>
        <v>173</v>
      </c>
      <c r="E5" s="1" t="s">
        <v>157</v>
      </c>
      <c r="F5" s="2" t="s">
        <v>75</v>
      </c>
      <c r="G5" s="2">
        <v>109</v>
      </c>
    </row>
    <row r="6" spans="1:7" ht="12.75">
      <c r="A6" s="1" t="s">
        <v>199</v>
      </c>
      <c r="B6" s="2" t="str">
        <f>'Týmy hlavní tabulka'!B6</f>
        <v>Ottawa Senators</v>
      </c>
      <c r="C6" s="2">
        <f>'Týmy hlavní tabulka'!N6</f>
        <v>109</v>
      </c>
      <c r="E6" s="1" t="s">
        <v>199</v>
      </c>
      <c r="F6" s="2" t="s">
        <v>14</v>
      </c>
      <c r="G6" s="2">
        <v>117</v>
      </c>
    </row>
    <row r="7" spans="1:7" ht="12.75">
      <c r="A7" s="1" t="s">
        <v>196</v>
      </c>
      <c r="B7" s="2" t="str">
        <f>'Týmy hlavní tabulka'!B7</f>
        <v>Philadelphia Flyers</v>
      </c>
      <c r="C7" s="2">
        <f>'Týmy hlavní tabulka'!N7</f>
        <v>81</v>
      </c>
      <c r="E7" s="1" t="s">
        <v>196</v>
      </c>
      <c r="F7" s="2" t="s">
        <v>214</v>
      </c>
      <c r="G7" s="2">
        <v>135</v>
      </c>
    </row>
    <row r="8" spans="1:7" ht="12.75">
      <c r="A8" s="1" t="s">
        <v>192</v>
      </c>
      <c r="B8" s="2" t="str">
        <f>'Týmy hlavní tabulka'!B8</f>
        <v>Phoenix Coyotes</v>
      </c>
      <c r="C8" s="2">
        <f>'Týmy hlavní tabulka'!N8</f>
        <v>87</v>
      </c>
      <c r="E8" s="1" t="s">
        <v>192</v>
      </c>
      <c r="F8" s="2" t="s">
        <v>234</v>
      </c>
      <c r="G8" s="2">
        <v>173</v>
      </c>
    </row>
    <row r="9" spans="1:7" ht="12.75">
      <c r="A9" s="1" t="s">
        <v>185</v>
      </c>
      <c r="B9" s="2" t="str">
        <f>'Týmy hlavní tabulka'!B9</f>
        <v>Washington Capitals</v>
      </c>
      <c r="C9" s="2">
        <f>'Týmy hlavní tabulka'!N9</f>
        <v>117</v>
      </c>
      <c r="E9" s="1" t="s">
        <v>185</v>
      </c>
      <c r="F9" s="2" t="s">
        <v>262</v>
      </c>
      <c r="G9" s="2">
        <v>255</v>
      </c>
    </row>
    <row r="10" spans="1:7" ht="12.75">
      <c r="A10" s="1"/>
      <c r="B10" s="2"/>
      <c r="C10" s="2"/>
      <c r="E10" s="1"/>
      <c r="F10" s="2"/>
      <c r="G10" s="2"/>
    </row>
    <row r="11" spans="1:7" ht="12.75">
      <c r="A11" s="1"/>
      <c r="B11" s="2"/>
      <c r="C11" s="2"/>
      <c r="E11" s="1"/>
      <c r="F11" s="2"/>
      <c r="G11" s="2"/>
    </row>
    <row r="12" spans="1:7" ht="12.75">
      <c r="A12" s="1"/>
      <c r="B12" s="2"/>
      <c r="C12" s="2"/>
      <c r="E12" s="1"/>
      <c r="F12" s="2"/>
      <c r="G12" s="2"/>
    </row>
    <row r="13" spans="1:7" ht="12.75">
      <c r="A13" s="1"/>
      <c r="B13" s="2"/>
      <c r="C13" s="2"/>
      <c r="E13" s="1"/>
      <c r="F13" s="2"/>
      <c r="G13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9" sqref="F2:G9"/>
    </sheetView>
  </sheetViews>
  <sheetFormatPr defaultColWidth="9.140625" defaultRowHeight="12.75" customHeight="1"/>
  <cols>
    <col min="1" max="1" width="3.57421875" style="0" customWidth="1"/>
    <col min="2" max="2" width="28.7109375" style="0" bestFit="1" customWidth="1"/>
    <col min="3" max="4" width="9.140625" style="0" customWidth="1"/>
    <col min="5" max="5" width="2.57421875" style="0" customWidth="1"/>
    <col min="6" max="6" width="28.7109375" style="0" bestFit="1" customWidth="1"/>
    <col min="7" max="7" width="9.140625" style="0" customWidth="1"/>
  </cols>
  <sheetData>
    <row r="1" spans="2:7" ht="12.75">
      <c r="B1" s="2" t="s">
        <v>109</v>
      </c>
      <c r="C1" s="2" t="s">
        <v>114</v>
      </c>
      <c r="F1" s="2" t="s">
        <v>109</v>
      </c>
      <c r="G1" s="2" t="s">
        <v>114</v>
      </c>
    </row>
    <row r="2" spans="1:7" ht="12.75">
      <c r="A2" s="1" t="s">
        <v>175</v>
      </c>
      <c r="B2" s="2" t="str">
        <f>'Brankáři hlavní tabulka'!B2</f>
        <v>Tim THOMAS (BOS)</v>
      </c>
      <c r="C2" s="2">
        <f>'Brankáři hlavní tabulka'!C2</f>
        <v>9</v>
      </c>
      <c r="E2" s="2" t="s">
        <v>175</v>
      </c>
      <c r="F2" s="2" t="s">
        <v>163</v>
      </c>
      <c r="G2" s="2">
        <v>14</v>
      </c>
    </row>
    <row r="3" spans="1:7" ht="12.75">
      <c r="A3" s="1" t="s">
        <v>168</v>
      </c>
      <c r="B3" s="2" t="str">
        <f>'Brankáři hlavní tabulka'!B3</f>
        <v>Jean-Sebastien GIGUERE (COL)</v>
      </c>
      <c r="C3" s="2">
        <f>'Brankáři hlavní tabulka'!C3</f>
        <v>6</v>
      </c>
      <c r="E3" s="2" t="s">
        <v>168</v>
      </c>
      <c r="F3" s="2" t="s">
        <v>267</v>
      </c>
      <c r="G3" s="2">
        <v>10</v>
      </c>
    </row>
    <row r="4" spans="1:7" ht="12.75">
      <c r="A4" s="1" t="s">
        <v>166</v>
      </c>
      <c r="B4" s="2" t="str">
        <f>'Brankáři hlavní tabulka'!B4</f>
        <v>Jimmy HOWARD (DET)</v>
      </c>
      <c r="C4" s="2">
        <f>'Brankáři hlavní tabulka'!C4</f>
        <v>14</v>
      </c>
      <c r="E4" s="2" t="s">
        <v>166</v>
      </c>
      <c r="F4" s="2" t="s">
        <v>275</v>
      </c>
      <c r="G4" s="2">
        <v>9</v>
      </c>
    </row>
    <row r="5" spans="1:7" ht="12.75">
      <c r="A5" s="1" t="s">
        <v>157</v>
      </c>
      <c r="B5" s="2" t="str">
        <f>'Brankáři hlavní tabulka'!B5</f>
        <v>Nikolai KHABIBULIN (EDM)</v>
      </c>
      <c r="C5" s="2">
        <f>'Brankáři hlavní tabulka'!C5</f>
        <v>6</v>
      </c>
      <c r="E5" s="2" t="s">
        <v>157</v>
      </c>
      <c r="F5" s="2" t="s">
        <v>293</v>
      </c>
      <c r="G5" s="2">
        <v>8</v>
      </c>
    </row>
    <row r="6" spans="1:7" ht="12.75">
      <c r="A6" s="1" t="s">
        <v>199</v>
      </c>
      <c r="B6" s="2" t="str">
        <f>'Brankáři hlavní tabulka'!B6</f>
        <v>Craig ANDERSON (OTT)</v>
      </c>
      <c r="C6" s="2">
        <f>'Brankáři hlavní tabulka'!C6</f>
        <v>10</v>
      </c>
      <c r="E6" s="2" t="s">
        <v>199</v>
      </c>
      <c r="F6" s="2" t="s">
        <v>268</v>
      </c>
      <c r="G6" s="2">
        <v>6</v>
      </c>
    </row>
    <row r="7" spans="1:7" ht="12.75">
      <c r="A7" s="1" t="s">
        <v>196</v>
      </c>
      <c r="B7" s="2" t="str">
        <f>'Brankáři hlavní tabulka'!B7</f>
        <v>Ilya BRYZGALOV (PHI)</v>
      </c>
      <c r="C7" s="2">
        <f>'Brankáři hlavní tabulka'!C7</f>
        <v>8</v>
      </c>
      <c r="E7" s="2" t="s">
        <v>196</v>
      </c>
      <c r="F7" s="2" t="s">
        <v>40</v>
      </c>
      <c r="G7" s="2">
        <v>6</v>
      </c>
    </row>
    <row r="8" spans="1:7" ht="12.75">
      <c r="A8" s="1" t="s">
        <v>192</v>
      </c>
      <c r="B8" s="2" t="str">
        <f>'Brankáři hlavní tabulka'!B8</f>
        <v>Mike SMITH (PHO)</v>
      </c>
      <c r="C8" s="2">
        <f>'Brankáři hlavní tabulka'!C8</f>
        <v>3</v>
      </c>
      <c r="E8" s="2" t="s">
        <v>192</v>
      </c>
      <c r="F8" s="2" t="s">
        <v>299</v>
      </c>
      <c r="G8" s="2">
        <v>3</v>
      </c>
    </row>
    <row r="9" spans="1:7" ht="12.75">
      <c r="A9" s="1" t="s">
        <v>185</v>
      </c>
      <c r="B9" s="2" t="str">
        <f>'Brankáři hlavní tabulka'!B9</f>
        <v>Michal NEUVIRTH (WSH)</v>
      </c>
      <c r="C9" s="2">
        <f>'Brankáři hlavní tabulka'!C9</f>
        <v>3</v>
      </c>
      <c r="E9" s="2" t="s">
        <v>185</v>
      </c>
      <c r="F9" s="2" t="s">
        <v>226</v>
      </c>
      <c r="G9" s="2">
        <v>3</v>
      </c>
    </row>
    <row r="10" spans="1:7" ht="12.75">
      <c r="A10" s="1"/>
      <c r="B10" s="2"/>
      <c r="C10" s="2"/>
      <c r="E10" s="2"/>
      <c r="F10" s="2"/>
      <c r="G10" s="2"/>
    </row>
    <row r="11" spans="1:7" ht="12.75">
      <c r="A11" s="1"/>
      <c r="B11" s="2"/>
      <c r="C11" s="2"/>
      <c r="E11" s="2"/>
      <c r="F11" s="2"/>
      <c r="G11" s="2"/>
    </row>
    <row r="12" spans="1:7" ht="12.75">
      <c r="A12" s="1"/>
      <c r="B12" s="2"/>
      <c r="C12" s="2"/>
      <c r="E12" s="2"/>
      <c r="F12" s="2"/>
      <c r="G12" s="2"/>
    </row>
    <row r="13" spans="1:7" ht="12.75">
      <c r="A13" s="1"/>
      <c r="B13" s="2"/>
      <c r="C13" s="2"/>
      <c r="E13" s="2"/>
      <c r="F13" s="2"/>
      <c r="G13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23">
      <selection activeCell="F2" sqref="F2:G105"/>
    </sheetView>
  </sheetViews>
  <sheetFormatPr defaultColWidth="9.140625" defaultRowHeight="12.75" customHeight="1"/>
  <cols>
    <col min="1" max="1" width="4.57421875" style="0" customWidth="1"/>
    <col min="2" max="2" width="30.140625" style="0" customWidth="1"/>
    <col min="3" max="4" width="9.140625" style="0" customWidth="1"/>
    <col min="5" max="5" width="4.57421875" style="0" customWidth="1"/>
    <col min="6" max="6" width="30.140625" style="0" customWidth="1"/>
    <col min="7" max="7" width="9.140625" style="0" customWidth="1"/>
  </cols>
  <sheetData>
    <row r="1" spans="2:7" ht="12.75">
      <c r="B1" s="2" t="s">
        <v>207</v>
      </c>
      <c r="C1" s="2" t="s">
        <v>195</v>
      </c>
      <c r="F1" s="2" t="s">
        <v>207</v>
      </c>
      <c r="G1" s="2" t="s">
        <v>195</v>
      </c>
    </row>
    <row r="2" spans="1:7" ht="12.75">
      <c r="A2" s="1" t="s">
        <v>175</v>
      </c>
      <c r="B2" s="2" t="str">
        <f>'Hráči hlavní tabulka'!B2</f>
        <v>Tim THOMAS (BOS)</v>
      </c>
      <c r="C2" s="2">
        <f>'Hráči hlavní tabulka'!D2</f>
        <v>1</v>
      </c>
      <c r="E2" s="1" t="s">
        <v>175</v>
      </c>
      <c r="F2" s="2" t="s">
        <v>135</v>
      </c>
      <c r="G2" s="2">
        <v>39</v>
      </c>
    </row>
    <row r="3" spans="1:7" ht="12.75">
      <c r="A3" s="1" t="s">
        <v>168</v>
      </c>
      <c r="B3" s="2" t="str">
        <f>'Hráči hlavní tabulka'!B3</f>
        <v>Zdeno CHARA (BOS)</v>
      </c>
      <c r="C3" s="2">
        <f>'Hráči hlavní tabulka'!D3</f>
        <v>11</v>
      </c>
      <c r="E3" s="1" t="s">
        <v>168</v>
      </c>
      <c r="F3" s="2" t="s">
        <v>278</v>
      </c>
      <c r="G3" s="2">
        <v>35</v>
      </c>
    </row>
    <row r="4" spans="1:7" ht="12.75">
      <c r="A4" s="1" t="s">
        <v>166</v>
      </c>
      <c r="B4" s="2" t="str">
        <f>'Hráči hlavní tabulka'!B4</f>
        <v>Dennis SEIDENBERG (BOS)</v>
      </c>
      <c r="C4" s="2">
        <f>'Hráči hlavní tabulka'!D4</f>
        <v>12</v>
      </c>
      <c r="E4" s="1" t="s">
        <v>166</v>
      </c>
      <c r="F4" s="2" t="s">
        <v>261</v>
      </c>
      <c r="G4" s="2">
        <v>24</v>
      </c>
    </row>
    <row r="5" spans="1:7" ht="12.75">
      <c r="A5" s="1" t="s">
        <v>157</v>
      </c>
      <c r="B5" s="2" t="str">
        <f>'Hráči hlavní tabulka'!B5</f>
        <v>David KREJCI (BOS)</v>
      </c>
      <c r="C5" s="2">
        <f>'Hráči hlavní tabulka'!D5</f>
        <v>35</v>
      </c>
      <c r="E5" s="1" t="s">
        <v>157</v>
      </c>
      <c r="F5" s="2" t="s">
        <v>312</v>
      </c>
      <c r="G5" s="2">
        <v>24</v>
      </c>
    </row>
    <row r="6" spans="1:7" ht="12.75">
      <c r="A6" s="1" t="s">
        <v>199</v>
      </c>
      <c r="B6" s="2" t="str">
        <f>'Hráči hlavní tabulka'!B6</f>
        <v>Patrice BERGERON (BOS)</v>
      </c>
      <c r="C6" s="2">
        <f>'Hráči hlavní tabulka'!D6</f>
        <v>16</v>
      </c>
      <c r="E6" s="1" t="s">
        <v>199</v>
      </c>
      <c r="F6" s="2" t="s">
        <v>290</v>
      </c>
      <c r="G6" s="2">
        <v>23</v>
      </c>
    </row>
    <row r="7" spans="1:7" ht="12.75">
      <c r="A7" s="1" t="s">
        <v>196</v>
      </c>
      <c r="B7" s="2" t="str">
        <f>'Hráči hlavní tabulka'!B7</f>
        <v>Tyler SEGUIN (BOS)</v>
      </c>
      <c r="C7" s="2">
        <f>'Hráči hlavní tabulka'!D7</f>
        <v>15</v>
      </c>
      <c r="E7" s="1" t="s">
        <v>196</v>
      </c>
      <c r="F7" s="2" t="s">
        <v>240</v>
      </c>
      <c r="G7" s="2">
        <v>22</v>
      </c>
    </row>
    <row r="8" spans="1:7" ht="12.75">
      <c r="A8" s="1" t="s">
        <v>192</v>
      </c>
      <c r="B8" s="2" t="str">
        <f>'Hráči hlavní tabulka'!B8</f>
        <v>Andrew FERENCE (BOS)</v>
      </c>
      <c r="C8" s="2">
        <f>'Hráči hlavní tabulka'!D8</f>
        <v>2</v>
      </c>
      <c r="E8" s="1" t="s">
        <v>192</v>
      </c>
      <c r="F8" s="2" t="s">
        <v>148</v>
      </c>
      <c r="G8" s="2">
        <v>21</v>
      </c>
    </row>
    <row r="9" spans="1:7" ht="12.75">
      <c r="A9" s="1" t="s">
        <v>185</v>
      </c>
      <c r="B9" s="2" t="str">
        <f>'Hráči hlavní tabulka'!B9</f>
        <v>Joe CORVO (BOS)</v>
      </c>
      <c r="C9" s="2">
        <f>'Hráči hlavní tabulka'!D9</f>
        <v>14</v>
      </c>
      <c r="E9" s="1" t="s">
        <v>185</v>
      </c>
      <c r="F9" s="2" t="s">
        <v>103</v>
      </c>
      <c r="G9" s="2">
        <v>21</v>
      </c>
    </row>
    <row r="10" spans="1:7" ht="12.75">
      <c r="A10" s="1" t="s">
        <v>231</v>
      </c>
      <c r="B10" s="2" t="str">
        <f>'Hráči hlavní tabulka'!B10</f>
        <v>Adam McQUAID (BOS)</v>
      </c>
      <c r="C10" s="2">
        <f>'Hráči hlavní tabulka'!D10</f>
        <v>15</v>
      </c>
      <c r="E10" s="1" t="s">
        <v>231</v>
      </c>
      <c r="F10" s="2" t="s">
        <v>296</v>
      </c>
      <c r="G10" s="2">
        <v>20</v>
      </c>
    </row>
    <row r="11" spans="1:7" ht="12.75">
      <c r="A11" s="1" t="s">
        <v>224</v>
      </c>
      <c r="B11" s="2" t="str">
        <f>'Hráči hlavní tabulka'!B11</f>
        <v>Nathan HORTON (BOS)</v>
      </c>
      <c r="C11" s="2">
        <f>'Hráči hlavní tabulka'!D11</f>
        <v>6</v>
      </c>
      <c r="E11" s="1" t="s">
        <v>224</v>
      </c>
      <c r="F11" s="2" t="s">
        <v>302</v>
      </c>
      <c r="G11" s="2">
        <v>20</v>
      </c>
    </row>
    <row r="12" spans="1:7" ht="12.75">
      <c r="A12" s="1" t="s">
        <v>69</v>
      </c>
      <c r="B12" s="2" t="str">
        <f>'Hráči hlavní tabulka'!B12</f>
        <v>Gregory CAMPBELL (BOS)</v>
      </c>
      <c r="C12" s="2">
        <f>'Hráči hlavní tabulka'!D12</f>
        <v>19</v>
      </c>
      <c r="E12" s="1" t="s">
        <v>69</v>
      </c>
      <c r="F12" s="2" t="s">
        <v>285</v>
      </c>
      <c r="G12" s="2">
        <v>19</v>
      </c>
    </row>
    <row r="13" spans="1:7" ht="12.75">
      <c r="A13" s="1" t="s">
        <v>79</v>
      </c>
      <c r="B13" s="2" t="str">
        <f>'Hráči hlavní tabulka'!B13</f>
        <v>Shawn THORNTON (BOS)</v>
      </c>
      <c r="C13" s="2">
        <f>'Hráči hlavní tabulka'!D13</f>
        <v>5</v>
      </c>
      <c r="E13" s="1" t="s">
        <v>79</v>
      </c>
      <c r="F13" s="2" t="s">
        <v>311</v>
      </c>
      <c r="G13" s="2">
        <v>19</v>
      </c>
    </row>
    <row r="14" spans="1:7" ht="12.75">
      <c r="A14" s="1" t="s">
        <v>87</v>
      </c>
      <c r="B14" s="2" t="str">
        <f>'Hráči hlavní tabulka'!B14</f>
        <v>Johny BOYCHUK (BOS)</v>
      </c>
      <c r="C14" s="2">
        <f>'Hráči hlavní tabulka'!D14</f>
        <v>14</v>
      </c>
      <c r="E14" s="1" t="s">
        <v>87</v>
      </c>
      <c r="F14" s="2" t="s">
        <v>225</v>
      </c>
      <c r="G14" s="2">
        <v>18</v>
      </c>
    </row>
    <row r="15" spans="1:7" ht="12.75">
      <c r="A15" s="1" t="s">
        <v>97</v>
      </c>
      <c r="B15" s="2" t="str">
        <f>'Hráči hlavní tabulka'!B15</f>
        <v>Jean-Sebastien GIGUERE (COL)</v>
      </c>
      <c r="C15" s="2">
        <f>'Hráči hlavní tabulka'!D15</f>
        <v>0</v>
      </c>
      <c r="E15" s="1" t="s">
        <v>97</v>
      </c>
      <c r="F15" s="2" t="s">
        <v>167</v>
      </c>
      <c r="G15" s="2">
        <v>18</v>
      </c>
    </row>
    <row r="16" spans="1:7" ht="12.75">
      <c r="A16" s="1" t="s">
        <v>11</v>
      </c>
      <c r="B16" s="2" t="str">
        <f>'Hráči hlavní tabulka'!B16</f>
        <v>Jan HEJDA (COL)</v>
      </c>
      <c r="C16" s="2">
        <f>'Hráči hlavní tabulka'!D16</f>
        <v>7</v>
      </c>
      <c r="E16" s="1" t="s">
        <v>11</v>
      </c>
      <c r="F16" s="2" t="s">
        <v>291</v>
      </c>
      <c r="G16" s="2">
        <v>18</v>
      </c>
    </row>
    <row r="17" spans="1:7" ht="12.75">
      <c r="A17" s="1" t="s">
        <v>22</v>
      </c>
      <c r="B17" s="2" t="str">
        <f>'Hráči hlavní tabulka'!B17</f>
        <v>Ryan WILSON (COL)</v>
      </c>
      <c r="C17" s="2">
        <f>'Hráči hlavní tabulka'!D17</f>
        <v>13</v>
      </c>
      <c r="E17" s="1" t="s">
        <v>22</v>
      </c>
      <c r="F17" s="2" t="s">
        <v>6</v>
      </c>
      <c r="G17" s="2">
        <v>17</v>
      </c>
    </row>
    <row r="18" spans="1:7" ht="12.75">
      <c r="A18" s="1" t="s">
        <v>36</v>
      </c>
      <c r="B18" s="2" t="str">
        <f>'Hráči hlavní tabulka'!B18</f>
        <v>Paul STASTNY (COL)</v>
      </c>
      <c r="C18" s="2">
        <f>'Hráči hlavní tabulka'!D18</f>
        <v>13</v>
      </c>
      <c r="E18" s="1" t="s">
        <v>36</v>
      </c>
      <c r="F18" s="2" t="s">
        <v>292</v>
      </c>
      <c r="G18" s="2">
        <v>17</v>
      </c>
    </row>
    <row r="19" spans="1:7" ht="12.75">
      <c r="A19" s="1" t="s">
        <v>59</v>
      </c>
      <c r="B19" s="2" t="str">
        <f>'Hráči hlavní tabulka'!B19</f>
        <v>TJ.GALIARDI (COL)</v>
      </c>
      <c r="C19" s="2">
        <f>'Hráči hlavní tabulka'!D19</f>
        <v>2</v>
      </c>
      <c r="E19" s="1" t="s">
        <v>59</v>
      </c>
      <c r="F19" s="2" t="s">
        <v>313</v>
      </c>
      <c r="G19" s="2">
        <v>17</v>
      </c>
    </row>
    <row r="20" spans="1:7" ht="12.75">
      <c r="A20" s="1" t="s">
        <v>130</v>
      </c>
      <c r="B20" s="2" t="str">
        <f>'Hráči hlavní tabulka'!B20</f>
        <v>Milan HEJDUK (COL)</v>
      </c>
      <c r="C20" s="2">
        <f>'Hráči hlavní tabulka'!D20</f>
        <v>18</v>
      </c>
      <c r="E20" s="1" t="s">
        <v>130</v>
      </c>
      <c r="F20" s="2" t="s">
        <v>243</v>
      </c>
      <c r="G20" s="2">
        <v>17</v>
      </c>
    </row>
    <row r="21" spans="1:7" ht="12.75">
      <c r="A21" s="1" t="s">
        <v>17</v>
      </c>
      <c r="B21" s="2" t="str">
        <f>'Hráči hlavní tabulka'!B21</f>
        <v>Brandon YIP (COL)</v>
      </c>
      <c r="C21" s="2">
        <f>'Hráči hlavní tabulka'!D21</f>
        <v>11</v>
      </c>
      <c r="E21" s="1" t="s">
        <v>17</v>
      </c>
      <c r="F21" s="2" t="s">
        <v>279</v>
      </c>
      <c r="G21" s="2">
        <v>16</v>
      </c>
    </row>
    <row r="22" spans="1:7" ht="12.75">
      <c r="A22" s="1" t="s">
        <v>43</v>
      </c>
      <c r="B22" s="2" t="str">
        <f>'Hráči hlavní tabulka'!B22</f>
        <v>David VAN DER GULIK (COL)</v>
      </c>
      <c r="C22" s="2">
        <f>'Hráči hlavní tabulka'!D22</f>
        <v>9</v>
      </c>
      <c r="E22" s="1" t="s">
        <v>43</v>
      </c>
      <c r="F22" s="2" t="s">
        <v>255</v>
      </c>
      <c r="G22" s="2">
        <v>16</v>
      </c>
    </row>
    <row r="23" spans="1:7" ht="12.75">
      <c r="A23" s="1" t="s">
        <v>58</v>
      </c>
      <c r="B23" s="2" t="str">
        <f>'Hráči hlavní tabulka'!B23</f>
        <v>Jay McCLEMENT (COL)</v>
      </c>
      <c r="C23" s="2">
        <f>'Hráči hlavní tabulka'!D23</f>
        <v>12</v>
      </c>
      <c r="E23" s="1" t="s">
        <v>58</v>
      </c>
      <c r="F23" s="2" t="s">
        <v>141</v>
      </c>
      <c r="G23" s="2">
        <v>16</v>
      </c>
    </row>
    <row r="24" spans="1:7" ht="12.75">
      <c r="A24" s="1" t="s">
        <v>244</v>
      </c>
      <c r="B24" s="2" t="str">
        <f>'Hráči hlavní tabulka'!B24</f>
        <v>Matt DUCHENE (COL)</v>
      </c>
      <c r="C24" s="2">
        <f>'Hráči hlavní tabulka'!D24</f>
        <v>3</v>
      </c>
      <c r="E24" s="1" t="s">
        <v>244</v>
      </c>
      <c r="F24" s="2" t="s">
        <v>297</v>
      </c>
      <c r="G24" s="2">
        <v>16</v>
      </c>
    </row>
    <row r="25" spans="1:7" ht="12.75">
      <c r="A25" s="1" t="s">
        <v>238</v>
      </c>
      <c r="B25" s="2" t="str">
        <f>'Hráči hlavní tabulka'!B25</f>
        <v>Jamie McGINN (COL)</v>
      </c>
      <c r="C25" s="2">
        <f>'Hráči hlavní tabulka'!D25</f>
        <v>12</v>
      </c>
      <c r="E25" s="1" t="s">
        <v>238</v>
      </c>
      <c r="F25" s="2" t="s">
        <v>301</v>
      </c>
      <c r="G25" s="2">
        <v>16</v>
      </c>
    </row>
    <row r="26" spans="1:7" ht="12.75">
      <c r="A26" s="1" t="s">
        <v>254</v>
      </c>
      <c r="B26" s="2" t="str">
        <f>'Hráči hlavní tabulka'!B26</f>
        <v>Cody McLEOD (COL)</v>
      </c>
      <c r="C26" s="2">
        <f>'Hráči hlavní tabulka'!D26</f>
        <v>14</v>
      </c>
      <c r="E26" s="1" t="s">
        <v>254</v>
      </c>
      <c r="F26" s="2" t="s">
        <v>316</v>
      </c>
      <c r="G26" s="2">
        <v>16</v>
      </c>
    </row>
    <row r="27" spans="1:7" ht="12.75">
      <c r="A27" s="1" t="s">
        <v>248</v>
      </c>
      <c r="B27" s="2" t="str">
        <f>'Hráči hlavní tabulka'!B27</f>
        <v>Ryan O´REILLY (COL)</v>
      </c>
      <c r="C27" s="2">
        <f>'Hráči hlavní tabulka'!D27</f>
        <v>12</v>
      </c>
      <c r="E27" s="1" t="s">
        <v>248</v>
      </c>
      <c r="F27" s="2" t="s">
        <v>280</v>
      </c>
      <c r="G27" s="2">
        <v>15</v>
      </c>
    </row>
    <row r="28" spans="1:7" ht="12.75">
      <c r="A28" s="1" t="s">
        <v>216</v>
      </c>
      <c r="B28" s="2" t="str">
        <f>'Hráči hlavní tabulka'!B28</f>
        <v>Jimmy HOWARD (DET)</v>
      </c>
      <c r="C28" s="2">
        <f>'Hráči hlavní tabulka'!D28</f>
        <v>0</v>
      </c>
      <c r="E28" s="1" t="s">
        <v>216</v>
      </c>
      <c r="F28" s="2" t="s">
        <v>283</v>
      </c>
      <c r="G28" s="2">
        <v>15</v>
      </c>
    </row>
    <row r="29" spans="1:7" ht="12.75">
      <c r="A29" s="1" t="s">
        <v>204</v>
      </c>
      <c r="B29" s="2" t="str">
        <f>'Hráči hlavní tabulka'!B29</f>
        <v>Nicklas LIDSTROM (DET)</v>
      </c>
      <c r="C29" s="2">
        <f>'Hráči hlavní tabulka'!D29</f>
        <v>17</v>
      </c>
      <c r="E29" s="1" t="s">
        <v>204</v>
      </c>
      <c r="F29" s="2" t="s">
        <v>295</v>
      </c>
      <c r="G29" s="2">
        <v>15</v>
      </c>
    </row>
    <row r="30" spans="1:7" ht="12.75">
      <c r="A30" s="1" t="s">
        <v>229</v>
      </c>
      <c r="B30" s="2" t="str">
        <f>'Hráči hlavní tabulka'!B30</f>
        <v>Niklas KRONWALL (DET)</v>
      </c>
      <c r="C30" s="2">
        <f>'Hráči hlavní tabulka'!D30</f>
        <v>13</v>
      </c>
      <c r="E30" s="1" t="s">
        <v>229</v>
      </c>
      <c r="F30" s="2" t="s">
        <v>307</v>
      </c>
      <c r="G30" s="2">
        <v>15</v>
      </c>
    </row>
    <row r="31" spans="1:7" ht="12.75">
      <c r="A31" s="1" t="s">
        <v>72</v>
      </c>
      <c r="B31" s="2" t="str">
        <f>'Hráči hlavní tabulka'!B31</f>
        <v>Dan CLEARY (DET)</v>
      </c>
      <c r="C31" s="2">
        <f>'Hráči hlavní tabulka'!D31</f>
        <v>9</v>
      </c>
      <c r="E31" s="1" t="s">
        <v>72</v>
      </c>
      <c r="F31" s="2" t="s">
        <v>282</v>
      </c>
      <c r="G31" s="2">
        <v>14</v>
      </c>
    </row>
    <row r="32" spans="1:7" ht="12.75">
      <c r="A32" s="1" t="s">
        <v>32</v>
      </c>
      <c r="B32" s="2" t="str">
        <f>'Hráči hlavní tabulka'!B32</f>
        <v>Johan FRANZEN (DET)</v>
      </c>
      <c r="C32" s="2">
        <f>'Hráči hlavní tabulka'!D32</f>
        <v>16</v>
      </c>
      <c r="E32" s="1" t="s">
        <v>32</v>
      </c>
      <c r="F32" s="2" t="s">
        <v>287</v>
      </c>
      <c r="G32" s="2">
        <v>14</v>
      </c>
    </row>
    <row r="33" spans="1:7" ht="12.75">
      <c r="A33" s="1" t="s">
        <v>49</v>
      </c>
      <c r="B33" s="2" t="str">
        <f>'Hráči hlavní tabulka'!B33</f>
        <v>Tomas HOLMSTROM (DET)</v>
      </c>
      <c r="C33" s="2">
        <f>'Hráči hlavní tabulka'!D33</f>
        <v>9</v>
      </c>
      <c r="E33" s="1" t="s">
        <v>49</v>
      </c>
      <c r="F33" s="2" t="s">
        <v>131</v>
      </c>
      <c r="G33" s="2">
        <v>14</v>
      </c>
    </row>
    <row r="34" spans="1:7" ht="12.75">
      <c r="A34" s="1" t="s">
        <v>13</v>
      </c>
      <c r="B34" s="2" t="str">
        <f>'Hráči hlavní tabulka'!B34</f>
        <v>Justin ABDELKADER (DET)</v>
      </c>
      <c r="C34" s="2">
        <f>'Hráči hlavní tabulka'!D34</f>
        <v>3</v>
      </c>
      <c r="E34" s="1" t="s">
        <v>13</v>
      </c>
      <c r="F34" s="2" t="s">
        <v>56</v>
      </c>
      <c r="G34" s="2">
        <v>14</v>
      </c>
    </row>
    <row r="35" spans="1:7" ht="12.75">
      <c r="A35" s="1" t="s">
        <v>21</v>
      </c>
      <c r="B35" s="2" t="str">
        <f>'Hráči hlavní tabulka'!B35</f>
        <v>Jakub KINDL (DET)</v>
      </c>
      <c r="C35" s="2">
        <f>'Hráči hlavní tabulka'!D35</f>
        <v>12</v>
      </c>
      <c r="E35" s="1" t="s">
        <v>21</v>
      </c>
      <c r="F35" s="2" t="s">
        <v>182</v>
      </c>
      <c r="G35" s="2">
        <v>14</v>
      </c>
    </row>
    <row r="36" spans="1:7" ht="12.75">
      <c r="A36" s="1" t="s">
        <v>257</v>
      </c>
      <c r="B36" s="2" t="str">
        <f>'Hráči hlavní tabulka'!B36</f>
        <v>Jonathan ERICSSON (DET)</v>
      </c>
      <c r="C36" s="2">
        <f>'Hráči hlavní tabulka'!D36</f>
        <v>5</v>
      </c>
      <c r="E36" s="1" t="s">
        <v>257</v>
      </c>
      <c r="F36" s="2" t="s">
        <v>155</v>
      </c>
      <c r="G36" s="2">
        <v>14</v>
      </c>
    </row>
    <row r="37" spans="1:7" ht="12.75">
      <c r="A37" s="1" t="s">
        <v>250</v>
      </c>
      <c r="B37" s="2" t="str">
        <f>'Hráči hlavní tabulka'!B37</f>
        <v>Henrik ZETTERBERG (DET)</v>
      </c>
      <c r="C37" s="2">
        <f>'Hráči hlavní tabulka'!D37</f>
        <v>9</v>
      </c>
      <c r="E37" s="1" t="s">
        <v>250</v>
      </c>
      <c r="F37" s="2" t="s">
        <v>318</v>
      </c>
      <c r="G37" s="2">
        <v>14</v>
      </c>
    </row>
    <row r="38" spans="1:7" ht="12.75">
      <c r="A38" s="1" t="s">
        <v>245</v>
      </c>
      <c r="B38" s="2" t="str">
        <f>'Hráči hlavní tabulka'!B38</f>
        <v>Pavel DACJUK (DET)</v>
      </c>
      <c r="C38" s="2">
        <f>'Hráči hlavní tabulka'!D38</f>
        <v>12</v>
      </c>
      <c r="E38" s="1" t="s">
        <v>245</v>
      </c>
      <c r="F38" s="2" t="s">
        <v>270</v>
      </c>
      <c r="G38" s="2">
        <v>13</v>
      </c>
    </row>
    <row r="39" spans="1:7" ht="12.75">
      <c r="A39" s="1" t="s">
        <v>242</v>
      </c>
      <c r="B39" s="2" t="str">
        <f>'Hráči hlavní tabulka'!B39</f>
        <v>Jiří HUDLER (DET)</v>
      </c>
      <c r="C39" s="2">
        <f>'Hráči hlavní tabulka'!D39</f>
        <v>2</v>
      </c>
      <c r="E39" s="1" t="s">
        <v>242</v>
      </c>
      <c r="F39" s="2" t="s">
        <v>232</v>
      </c>
      <c r="G39" s="2">
        <v>13</v>
      </c>
    </row>
    <row r="40" spans="1:7" ht="12.75">
      <c r="A40" s="1" t="s">
        <v>228</v>
      </c>
      <c r="B40" s="2" t="str">
        <f>'Hráči hlavní tabulka'!B40</f>
        <v>Valterri FILPPULA (DET)</v>
      </c>
      <c r="C40" s="2">
        <f>'Hráči hlavní tabulka'!D40</f>
        <v>11</v>
      </c>
      <c r="E40" s="1" t="s">
        <v>228</v>
      </c>
      <c r="F40" s="2" t="s">
        <v>105</v>
      </c>
      <c r="G40" s="2">
        <v>13</v>
      </c>
    </row>
    <row r="41" spans="1:7" ht="12.75">
      <c r="A41" s="1" t="s">
        <v>26</v>
      </c>
      <c r="B41" s="2" t="str">
        <f>'Hráči hlavní tabulka'!B41</f>
        <v>Nikolai KHABIBULIN (EDM)</v>
      </c>
      <c r="C41" s="2">
        <f>'Hráči hlavní tabulka'!D41</f>
        <v>1</v>
      </c>
      <c r="E41" s="1" t="s">
        <v>26</v>
      </c>
      <c r="F41" s="2" t="s">
        <v>169</v>
      </c>
      <c r="G41" s="2">
        <v>13</v>
      </c>
    </row>
    <row r="42" spans="1:7" ht="12.75">
      <c r="A42" s="1" t="s">
        <v>41</v>
      </c>
      <c r="B42" s="2" t="str">
        <f>'Hráči hlavní tabulka'!B42</f>
        <v>Ladislav ŠMÍD (EDM)</v>
      </c>
      <c r="C42" s="2">
        <f>'Hráči hlavní tabulka'!D42</f>
        <v>6</v>
      </c>
      <c r="E42" s="1" t="s">
        <v>41</v>
      </c>
      <c r="F42" s="2" t="s">
        <v>239</v>
      </c>
      <c r="G42" s="2">
        <v>13</v>
      </c>
    </row>
    <row r="43" spans="1:7" ht="12.75">
      <c r="A43" s="1" t="s">
        <v>54</v>
      </c>
      <c r="B43" s="2" t="str">
        <f>'Hráči hlavní tabulka'!B43</f>
        <v>Jeff PETRY (EDM)</v>
      </c>
      <c r="C43" s="2">
        <f>'Hráči hlavní tabulka'!D43</f>
        <v>6</v>
      </c>
      <c r="E43" s="1" t="s">
        <v>54</v>
      </c>
      <c r="F43" s="2" t="s">
        <v>315</v>
      </c>
      <c r="G43" s="2">
        <v>13</v>
      </c>
    </row>
    <row r="44" spans="1:7" ht="12.75">
      <c r="A44" s="1" t="s">
        <v>65</v>
      </c>
      <c r="B44" s="2" t="str">
        <f>'Hráči hlavní tabulka'!B44</f>
        <v>Magnus PAAJARVI (EDM)</v>
      </c>
      <c r="C44" s="2">
        <f>'Hráči hlavní tabulka'!D44</f>
        <v>6</v>
      </c>
      <c r="E44" s="1" t="s">
        <v>65</v>
      </c>
      <c r="F44" s="2" t="s">
        <v>277</v>
      </c>
      <c r="G44" s="2">
        <v>12</v>
      </c>
    </row>
    <row r="45" spans="1:7" ht="12.75">
      <c r="A45" s="1" t="s">
        <v>77</v>
      </c>
      <c r="B45" s="2" t="str">
        <f>'Hráči hlavní tabulka'!B45</f>
        <v>Shawn HORCOFF (EDM)</v>
      </c>
      <c r="C45" s="2">
        <f>'Hráči hlavní tabulka'!D45</f>
        <v>10</v>
      </c>
      <c r="E45" s="1" t="s">
        <v>77</v>
      </c>
      <c r="F45" s="2" t="s">
        <v>272</v>
      </c>
      <c r="G45" s="2">
        <v>12</v>
      </c>
    </row>
    <row r="46" spans="1:7" ht="12.75">
      <c r="A46" s="1" t="s">
        <v>84</v>
      </c>
      <c r="B46" s="2" t="str">
        <f>'Hráči hlavní tabulka'!B46</f>
        <v>Jordan EBERLE (EDM)</v>
      </c>
      <c r="C46" s="2">
        <f>'Hráči hlavní tabulka'!D46</f>
        <v>5</v>
      </c>
      <c r="E46" s="1" t="s">
        <v>84</v>
      </c>
      <c r="F46" s="2" t="s">
        <v>273</v>
      </c>
      <c r="G46" s="2">
        <v>12</v>
      </c>
    </row>
    <row r="47" spans="1:7" ht="12.75">
      <c r="A47" s="1" t="s">
        <v>94</v>
      </c>
      <c r="B47" s="2" t="str">
        <f>'Hráči hlavní tabulka'!B47</f>
        <v>Taylor HALL (EDM)</v>
      </c>
      <c r="C47" s="2">
        <f>'Hráči hlavní tabulka'!D47</f>
        <v>4</v>
      </c>
      <c r="E47" s="1" t="s">
        <v>94</v>
      </c>
      <c r="F47" s="2" t="s">
        <v>274</v>
      </c>
      <c r="G47" s="2">
        <v>12</v>
      </c>
    </row>
    <row r="48" spans="1:7" ht="12.75">
      <c r="A48" s="1" t="s">
        <v>220</v>
      </c>
      <c r="B48" s="2" t="str">
        <f>'Hráči hlavní tabulka'!B48</f>
        <v>Ryan WHITNEY (EDM)</v>
      </c>
      <c r="C48" s="2">
        <f>'Hráči hlavní tabulka'!D48</f>
        <v>7</v>
      </c>
      <c r="E48" s="1" t="s">
        <v>220</v>
      </c>
      <c r="F48" s="2" t="s">
        <v>189</v>
      </c>
      <c r="G48" s="2">
        <v>12</v>
      </c>
    </row>
    <row r="49" spans="1:7" ht="12.75">
      <c r="A49" s="1" t="s">
        <v>206</v>
      </c>
      <c r="B49" s="2" t="str">
        <f>'Hráči hlavní tabulka'!B49</f>
        <v>Tom GILBERT (EDM)</v>
      </c>
      <c r="C49" s="2">
        <f>'Hráči hlavní tabulka'!D49</f>
        <v>9</v>
      </c>
      <c r="E49" s="1" t="s">
        <v>206</v>
      </c>
      <c r="F49" s="2" t="s">
        <v>177</v>
      </c>
      <c r="G49" s="2">
        <v>12</v>
      </c>
    </row>
    <row r="50" spans="1:7" ht="12.75">
      <c r="A50" s="1" t="s">
        <v>233</v>
      </c>
      <c r="B50" s="2" t="str">
        <f>'Hráči hlavní tabulka'!B50</f>
        <v>Linus OMARK (EDM)</v>
      </c>
      <c r="C50" s="2">
        <f>'Hráči hlavní tabulka'!D50</f>
        <v>7</v>
      </c>
      <c r="E50" s="1" t="s">
        <v>233</v>
      </c>
      <c r="F50" s="2" t="s">
        <v>98</v>
      </c>
      <c r="G50" s="2">
        <v>12</v>
      </c>
    </row>
    <row r="51" spans="1:7" ht="12.75">
      <c r="A51" s="1" t="s">
        <v>137</v>
      </c>
      <c r="B51" s="2" t="str">
        <f>'Hráči hlavní tabulka'!B51</f>
        <v>Sam GAGNER (EDM)</v>
      </c>
      <c r="C51" s="2">
        <f>'Hráči hlavní tabulka'!D51</f>
        <v>12</v>
      </c>
      <c r="E51" s="1" t="s">
        <v>137</v>
      </c>
      <c r="F51" s="2" t="s">
        <v>304</v>
      </c>
      <c r="G51" s="2">
        <v>12</v>
      </c>
    </row>
    <row r="52" spans="1:7" ht="12.75">
      <c r="A52" s="1" t="s">
        <v>39</v>
      </c>
      <c r="B52" s="2" t="str">
        <f>'Hráči hlavní tabulka'!B52</f>
        <v>Aleš HEMSKÝ (EDM)</v>
      </c>
      <c r="C52" s="2">
        <f>'Hráči hlavní tabulka'!D52</f>
        <v>9</v>
      </c>
      <c r="E52" s="1" t="s">
        <v>39</v>
      </c>
      <c r="F52" s="2" t="s">
        <v>306</v>
      </c>
      <c r="G52" s="2">
        <v>12</v>
      </c>
    </row>
    <row r="53" spans="1:7" ht="12.75">
      <c r="A53" s="1" t="s">
        <v>52</v>
      </c>
      <c r="B53" s="2" t="str">
        <f>'Hráči hlavní tabulka'!B53</f>
        <v>Ryan JONES (EDM)</v>
      </c>
      <c r="C53" s="2">
        <f>'Hráči hlavní tabulka'!D53</f>
        <v>9</v>
      </c>
      <c r="E53" s="1" t="s">
        <v>52</v>
      </c>
      <c r="F53" s="2" t="s">
        <v>276</v>
      </c>
      <c r="G53" s="2">
        <v>11</v>
      </c>
    </row>
    <row r="54" spans="1:7" ht="12.75">
      <c r="A54" s="1" t="s">
        <v>9</v>
      </c>
      <c r="B54" s="2" t="str">
        <f>'Hráči hlavní tabulka'!B54</f>
        <v>Craig ANDERSON (OTT)</v>
      </c>
      <c r="C54" s="2">
        <f>'Hráči hlavní tabulka'!D54</f>
        <v>1</v>
      </c>
      <c r="E54" s="1" t="s">
        <v>9</v>
      </c>
      <c r="F54" s="2" t="s">
        <v>201</v>
      </c>
      <c r="G54" s="2">
        <v>11</v>
      </c>
    </row>
    <row r="55" spans="1:7" ht="12.75">
      <c r="A55" s="1" t="s">
        <v>20</v>
      </c>
      <c r="B55" s="2" t="str">
        <f>'Hráči hlavní tabulka'!B55</f>
        <v>Jared COWEN (OTT)</v>
      </c>
      <c r="C55" s="2">
        <f>'Hráči hlavní tabulka'!D55</f>
        <v>23</v>
      </c>
      <c r="E55" s="1" t="s">
        <v>20</v>
      </c>
      <c r="F55" s="2" t="s">
        <v>153</v>
      </c>
      <c r="G55" s="2">
        <v>11</v>
      </c>
    </row>
    <row r="56" spans="1:7" ht="12.75">
      <c r="A56" s="1" t="s">
        <v>81</v>
      </c>
      <c r="B56" s="2" t="str">
        <f>'Hráči hlavní tabulka'!B56</f>
        <v>Erik KARLSSON (OTT)</v>
      </c>
      <c r="C56" s="2">
        <f>'Hráči hlavní tabulka'!D56</f>
        <v>21</v>
      </c>
      <c r="E56" s="1" t="s">
        <v>81</v>
      </c>
      <c r="F56" s="2" t="s">
        <v>107</v>
      </c>
      <c r="G56" s="2">
        <v>11</v>
      </c>
    </row>
    <row r="57" spans="1:7" ht="12.75">
      <c r="A57" s="1" t="s">
        <v>89</v>
      </c>
      <c r="B57" s="2" t="str">
        <f>'Hráči hlavní tabulka'!B57</f>
        <v>Daniel ALFREDSSON (OTT)</v>
      </c>
      <c r="C57" s="2">
        <f>'Hráči hlavní tabulka'!D57</f>
        <v>21</v>
      </c>
      <c r="E57" s="1" t="s">
        <v>89</v>
      </c>
      <c r="F57" s="2" t="s">
        <v>5</v>
      </c>
      <c r="G57" s="2">
        <v>11</v>
      </c>
    </row>
    <row r="58" spans="1:7" ht="12.75">
      <c r="A58" s="1" t="s">
        <v>64</v>
      </c>
      <c r="B58" s="2" t="str">
        <f>'Hráči hlavní tabulka'!B58</f>
        <v>Jason SPEZZA (OTT)</v>
      </c>
      <c r="C58" s="2">
        <f>'Hráči hlavní tabulka'!D58</f>
        <v>14</v>
      </c>
      <c r="E58" s="1" t="s">
        <v>64</v>
      </c>
      <c r="F58" s="2" t="s">
        <v>319</v>
      </c>
      <c r="G58" s="2">
        <v>11</v>
      </c>
    </row>
    <row r="59" spans="1:7" ht="12.75">
      <c r="A59" s="1" t="s">
        <v>73</v>
      </c>
      <c r="B59" s="2" t="str">
        <f>'Hráči hlavní tabulka'!B59</f>
        <v>Milan MICHÁLEK (OTT)</v>
      </c>
      <c r="C59" s="2">
        <f>'Hráči hlavní tabulka'!D59</f>
        <v>18</v>
      </c>
      <c r="E59" s="1" t="s">
        <v>73</v>
      </c>
      <c r="F59" s="2" t="s">
        <v>308</v>
      </c>
      <c r="G59" s="2">
        <v>11</v>
      </c>
    </row>
    <row r="60" spans="1:7" ht="12.75">
      <c r="A60" s="1" t="s">
        <v>235</v>
      </c>
      <c r="B60" s="2" t="str">
        <f>'Hráči hlavní tabulka'!B60</f>
        <v>Colin GREENING (OTT)</v>
      </c>
      <c r="C60" s="2">
        <f>'Hráči hlavní tabulka'!D60</f>
        <v>0</v>
      </c>
      <c r="E60" s="1" t="s">
        <v>235</v>
      </c>
      <c r="F60" s="2" t="s">
        <v>310</v>
      </c>
      <c r="G60" s="2">
        <v>11</v>
      </c>
    </row>
    <row r="61" spans="1:7" ht="12.75">
      <c r="A61" s="1" t="s">
        <v>10</v>
      </c>
      <c r="B61" s="2" t="str">
        <f>'Hráči hlavní tabulka'!B61</f>
        <v>Chris PHILLIPS (OTT)</v>
      </c>
      <c r="C61" s="2">
        <f>'Hráči hlavní tabulka'!D61</f>
        <v>13</v>
      </c>
      <c r="E61" s="1" t="s">
        <v>10</v>
      </c>
      <c r="F61" s="2" t="s">
        <v>314</v>
      </c>
      <c r="G61" s="2">
        <v>11</v>
      </c>
    </row>
    <row r="62" spans="1:7" ht="12.75">
      <c r="A62" s="1" t="s">
        <v>51</v>
      </c>
      <c r="B62" s="2" t="str">
        <f>'Hráči hlavní tabulka'!B62</f>
        <v>Sergej GONCHAR (OTT)</v>
      </c>
      <c r="C62" s="2">
        <f>'Hráči hlavní tabulka'!D62</f>
        <v>24</v>
      </c>
      <c r="E62" s="1" t="s">
        <v>51</v>
      </c>
      <c r="F62" s="2" t="s">
        <v>174</v>
      </c>
      <c r="G62" s="2">
        <v>10</v>
      </c>
    </row>
    <row r="63" spans="1:7" ht="12.75">
      <c r="A63" s="1" t="s">
        <v>35</v>
      </c>
      <c r="B63" s="2" t="str">
        <f>'Hráči hlavní tabulka'!B63</f>
        <v>Kaspars DAUGAVINS (OTT)</v>
      </c>
      <c r="C63" s="2">
        <f>'Hráči hlavní tabulka'!D63</f>
        <v>18</v>
      </c>
      <c r="E63" s="1" t="s">
        <v>35</v>
      </c>
      <c r="F63" s="2" t="s">
        <v>271</v>
      </c>
      <c r="G63" s="2">
        <v>9</v>
      </c>
    </row>
    <row r="64" spans="1:7" ht="12.75">
      <c r="A64" s="1" t="s">
        <v>140</v>
      </c>
      <c r="B64" s="2" t="str">
        <f>'Hráči hlavní tabulka'!B64</f>
        <v>Kyle TURRIS (OTT)</v>
      </c>
      <c r="C64" s="2">
        <f>'Hráči hlavní tabulka'!D64</f>
        <v>17</v>
      </c>
      <c r="E64" s="1" t="s">
        <v>140</v>
      </c>
      <c r="F64" s="2" t="s">
        <v>4</v>
      </c>
      <c r="G64" s="2">
        <v>9</v>
      </c>
    </row>
    <row r="65" spans="1:7" ht="12.75">
      <c r="A65" s="1" t="s">
        <v>133</v>
      </c>
      <c r="B65" s="2" t="str">
        <f>'Hráči hlavní tabulka'!B65</f>
        <v>Bobby BUTLER (OTT)</v>
      </c>
      <c r="C65" s="2">
        <f>'Hráči hlavní tabulka'!D65</f>
        <v>0</v>
      </c>
      <c r="E65" s="1" t="s">
        <v>133</v>
      </c>
      <c r="F65" s="2" t="s">
        <v>171</v>
      </c>
      <c r="G65" s="2">
        <v>9</v>
      </c>
    </row>
    <row r="66" spans="1:7" ht="12.75">
      <c r="A66" s="1" t="s">
        <v>150</v>
      </c>
      <c r="B66" s="2" t="str">
        <f>'Hráči hlavní tabulka'!B66</f>
        <v>Chris NEIL (OTT)</v>
      </c>
      <c r="C66" s="2">
        <f>'Hráči hlavní tabulka'!D66</f>
        <v>22</v>
      </c>
      <c r="E66" s="1" t="s">
        <v>150</v>
      </c>
      <c r="F66" s="2" t="s">
        <v>108</v>
      </c>
      <c r="G66" s="2">
        <v>9</v>
      </c>
    </row>
    <row r="67" spans="1:7" ht="12.75">
      <c r="A67" s="1" t="s">
        <v>145</v>
      </c>
      <c r="B67" s="2" t="str">
        <f>'Hráči hlavní tabulka'!B67</f>
        <v>Ilya BRYZGALOV (PHI)</v>
      </c>
      <c r="C67" s="2">
        <f>'Hráči hlavní tabulka'!D67</f>
        <v>0</v>
      </c>
      <c r="E67" s="1" t="s">
        <v>145</v>
      </c>
      <c r="F67" s="2" t="s">
        <v>116</v>
      </c>
      <c r="G67" s="2">
        <v>9</v>
      </c>
    </row>
    <row r="68" spans="1:7" ht="12.75">
      <c r="A68" s="1" t="s">
        <v>112</v>
      </c>
      <c r="B68" s="2" t="str">
        <f>'Hráči hlavní tabulka'!B68</f>
        <v>Chris PRONGER (PHI)</v>
      </c>
      <c r="C68" s="2">
        <f>'Hráči hlavní tabulka'!D68</f>
        <v>16</v>
      </c>
      <c r="E68" s="1" t="s">
        <v>112</v>
      </c>
      <c r="F68" s="2" t="s">
        <v>249</v>
      </c>
      <c r="G68" s="2">
        <v>9</v>
      </c>
    </row>
    <row r="69" spans="1:7" ht="12.75">
      <c r="A69" s="1" t="s">
        <v>104</v>
      </c>
      <c r="B69" s="2" t="str">
        <f>'Hráči hlavní tabulka'!B69</f>
        <v>Kimmo TIMONEN (PHI)</v>
      </c>
      <c r="C69" s="2">
        <f>'Hráči hlavní tabulka'!D69</f>
        <v>9</v>
      </c>
      <c r="E69" s="1" t="s">
        <v>104</v>
      </c>
      <c r="F69" s="2" t="s">
        <v>288</v>
      </c>
      <c r="G69" s="2">
        <v>9</v>
      </c>
    </row>
    <row r="70" spans="1:7" ht="12.75">
      <c r="A70" s="1" t="s">
        <v>129</v>
      </c>
      <c r="B70" s="2" t="str">
        <f>'Hráči hlavní tabulka'!B70</f>
        <v>Scott HARTNELL (PHI)</v>
      </c>
      <c r="C70" s="2">
        <f>'Hráči hlavní tabulka'!D70</f>
        <v>11</v>
      </c>
      <c r="E70" s="1" t="s">
        <v>129</v>
      </c>
      <c r="F70" s="2" t="s">
        <v>62</v>
      </c>
      <c r="G70" s="2">
        <v>9</v>
      </c>
    </row>
    <row r="71" spans="1:7" ht="12.75">
      <c r="A71" s="1" t="s">
        <v>68</v>
      </c>
      <c r="B71" s="2" t="str">
        <f>'Hráči hlavní tabulka'!B71</f>
        <v>Ben HOLMSTRÖM (PHI)</v>
      </c>
      <c r="C71" s="2">
        <f>'Hráči hlavní tabulka'!D71</f>
        <v>11</v>
      </c>
      <c r="E71" s="1" t="s">
        <v>68</v>
      </c>
      <c r="F71" s="2" t="s">
        <v>294</v>
      </c>
      <c r="G71" s="2">
        <v>9</v>
      </c>
    </row>
    <row r="72" spans="1:7" ht="12.75">
      <c r="A72" s="1" t="s">
        <v>55</v>
      </c>
      <c r="B72" s="2" t="str">
        <f>'Hráči hlavní tabulka'!B72</f>
        <v>Jakub VORÁČEK (PHI)</v>
      </c>
      <c r="C72" s="2">
        <f>'Hráči hlavní tabulka'!D72</f>
        <v>11</v>
      </c>
      <c r="E72" s="1" t="s">
        <v>55</v>
      </c>
      <c r="F72" s="2" t="s">
        <v>300</v>
      </c>
      <c r="G72" s="2">
        <v>9</v>
      </c>
    </row>
    <row r="73" spans="1:7" ht="12.75">
      <c r="A73" s="1" t="s">
        <v>44</v>
      </c>
      <c r="B73" s="2" t="str">
        <f>'Hráči hlavní tabulka'!B73</f>
        <v>Claude GIROUX (PHI)</v>
      </c>
      <c r="C73" s="2">
        <f>'Hráči hlavní tabulka'!D73</f>
        <v>2</v>
      </c>
      <c r="E73" s="1" t="s">
        <v>44</v>
      </c>
      <c r="F73" s="2" t="s">
        <v>269</v>
      </c>
      <c r="G73" s="2">
        <v>7</v>
      </c>
    </row>
    <row r="74" spans="1:7" ht="12.75">
      <c r="A74" s="1" t="s">
        <v>25</v>
      </c>
      <c r="B74" s="2" t="str">
        <f>'Hráči hlavní tabulka'!B74</f>
        <v>Braydon COBURN (PHI)</v>
      </c>
      <c r="C74" s="2">
        <f>'Hráči hlavní tabulka'!D74</f>
        <v>9</v>
      </c>
      <c r="E74" s="1" t="s">
        <v>25</v>
      </c>
      <c r="F74" s="2" t="s">
        <v>132</v>
      </c>
      <c r="G74" s="2">
        <v>7</v>
      </c>
    </row>
    <row r="75" spans="1:7" ht="12.75">
      <c r="A75" s="1" t="s">
        <v>15</v>
      </c>
      <c r="B75" s="2" t="str">
        <f>'Hráči hlavní tabulka'!B75</f>
        <v>Erik GUSTAFSSON (PHI)</v>
      </c>
      <c r="C75" s="2">
        <f>'Hráči hlavní tabulka'!D75</f>
        <v>14</v>
      </c>
      <c r="E75" s="1" t="s">
        <v>15</v>
      </c>
      <c r="F75" s="2" t="s">
        <v>251</v>
      </c>
      <c r="G75" s="2">
        <v>7</v>
      </c>
    </row>
    <row r="76" spans="1:7" ht="12.75">
      <c r="A76" s="1" t="s">
        <v>147</v>
      </c>
      <c r="B76" s="2" t="str">
        <f>'Hráči hlavní tabulka'!B76</f>
        <v>Jody SHELLEY (PHI)</v>
      </c>
      <c r="C76" s="2">
        <f>'Hráči hlavní tabulka'!D76</f>
        <v>15</v>
      </c>
      <c r="E76" s="1" t="s">
        <v>147</v>
      </c>
      <c r="F76" s="2" t="s">
        <v>284</v>
      </c>
      <c r="G76" s="2">
        <v>6</v>
      </c>
    </row>
    <row r="77" spans="1:7" ht="12.75">
      <c r="A77" s="1" t="s">
        <v>146</v>
      </c>
      <c r="B77" s="2" t="str">
        <f>'Hráči hlavní tabulka'!B77</f>
        <v>Maxime TALBOT (PHI)</v>
      </c>
      <c r="C77" s="2">
        <f>'Hráči hlavní tabulka'!D77</f>
        <v>20</v>
      </c>
      <c r="E77" s="1" t="s">
        <v>146</v>
      </c>
      <c r="F77" s="2" t="s">
        <v>237</v>
      </c>
      <c r="G77" s="2">
        <v>6</v>
      </c>
    </row>
    <row r="78" spans="1:7" ht="12.75">
      <c r="A78" s="1" t="s">
        <v>142</v>
      </c>
      <c r="B78" s="2" t="str">
        <f>'Hráči hlavní tabulka'!B78</f>
        <v>Jaromír JÁGR (PHI)</v>
      </c>
      <c r="C78" s="2">
        <f>'Hráči hlavní tabulka'!D78</f>
        <v>16</v>
      </c>
      <c r="E78" s="1" t="s">
        <v>142</v>
      </c>
      <c r="F78" s="2" t="s">
        <v>289</v>
      </c>
      <c r="G78" s="2">
        <v>6</v>
      </c>
    </row>
    <row r="79" spans="1:7" ht="12.75">
      <c r="A79" s="1" t="s">
        <v>134</v>
      </c>
      <c r="B79" s="2" t="str">
        <f>'Hráči hlavní tabulka'!B79</f>
        <v>Wayne SIMMONDS (PHI)</v>
      </c>
      <c r="C79" s="2">
        <f>'Hráči hlavní tabulka'!D79</f>
        <v>2</v>
      </c>
      <c r="E79" s="1" t="s">
        <v>134</v>
      </c>
      <c r="F79" s="2" t="s">
        <v>236</v>
      </c>
      <c r="G79" s="2">
        <v>6</v>
      </c>
    </row>
    <row r="80" spans="1:7" ht="12.75">
      <c r="A80" s="1" t="s">
        <v>125</v>
      </c>
      <c r="B80" s="2" t="str">
        <f>'Hráči hlavní tabulka'!B80</f>
        <v>Mike SMITH (PHO)</v>
      </c>
      <c r="C80" s="2">
        <f>'Hráči hlavní tabulka'!D80</f>
        <v>0</v>
      </c>
      <c r="E80" s="1" t="s">
        <v>125</v>
      </c>
      <c r="F80" s="2" t="s">
        <v>286</v>
      </c>
      <c r="G80" s="2">
        <v>5</v>
      </c>
    </row>
    <row r="81" spans="1:7" ht="12.75">
      <c r="A81" s="1" t="s">
        <v>3</v>
      </c>
      <c r="B81" s="2" t="str">
        <f>'Hráči hlavní tabulka'!B81</f>
        <v>Derek MORRIS (PHO)</v>
      </c>
      <c r="C81" s="2">
        <f>'Hráči hlavní tabulka'!D81</f>
        <v>9</v>
      </c>
      <c r="E81" s="1" t="s">
        <v>3</v>
      </c>
      <c r="F81" s="2" t="s">
        <v>264</v>
      </c>
      <c r="G81" s="2">
        <v>5</v>
      </c>
    </row>
    <row r="82" spans="1:7" ht="12.75">
      <c r="A82" s="1" t="s">
        <v>47</v>
      </c>
      <c r="B82" s="2" t="str">
        <f>'Hráči hlavní tabulka'!B82</f>
        <v>Keith YANDLE (PHO)</v>
      </c>
      <c r="C82" s="2">
        <f>'Hráči hlavní tabulka'!D82</f>
        <v>16</v>
      </c>
      <c r="E82" s="1" t="s">
        <v>47</v>
      </c>
      <c r="F82" s="2" t="s">
        <v>208</v>
      </c>
      <c r="G82" s="2">
        <v>5</v>
      </c>
    </row>
    <row r="83" spans="1:7" ht="12.75">
      <c r="A83" s="1" t="s">
        <v>33</v>
      </c>
      <c r="B83" s="2" t="str">
        <f>'Hráči hlavní tabulka'!B83</f>
        <v>Radim VRBATA (PHO)</v>
      </c>
      <c r="C83" s="2">
        <f>'Hráči hlavní tabulka'!D83</f>
        <v>20</v>
      </c>
      <c r="E83" s="1" t="s">
        <v>33</v>
      </c>
      <c r="F83" s="2" t="s">
        <v>305</v>
      </c>
      <c r="G83" s="2">
        <v>5</v>
      </c>
    </row>
    <row r="84" spans="1:7" ht="12.75">
      <c r="A84" s="1" t="s">
        <v>74</v>
      </c>
      <c r="B84" s="2" t="str">
        <f>'Hráči hlavní tabulka'!B84</f>
        <v>Boyd GORDON (PHO)</v>
      </c>
      <c r="C84" s="2">
        <f>'Hráči hlavní tabulka'!D84</f>
        <v>0</v>
      </c>
      <c r="E84" s="1" t="s">
        <v>74</v>
      </c>
      <c r="F84" s="2" t="s">
        <v>7</v>
      </c>
      <c r="G84" s="2">
        <v>4</v>
      </c>
    </row>
    <row r="85" spans="1:7" ht="12.75">
      <c r="A85" s="1" t="s">
        <v>63</v>
      </c>
      <c r="B85" s="2" t="str">
        <f>'Hráči hlavní tabulka'!B85</f>
        <v>Shane DOAN (PHO)</v>
      </c>
      <c r="C85" s="2">
        <f>'Hráči hlavní tabulka'!D85</f>
        <v>12</v>
      </c>
      <c r="E85" s="1" t="s">
        <v>63</v>
      </c>
      <c r="F85" s="2" t="s">
        <v>197</v>
      </c>
      <c r="G85" s="2">
        <v>4</v>
      </c>
    </row>
    <row r="86" spans="1:7" ht="12.75">
      <c r="A86" s="1" t="s">
        <v>90</v>
      </c>
      <c r="B86" s="2" t="str">
        <f>'Hráči hlavní tabulka'!B86</f>
        <v>Ray WHITNEY (PHO)</v>
      </c>
      <c r="C86" s="2">
        <f>'Hráči hlavní tabulka'!D86</f>
        <v>5</v>
      </c>
      <c r="E86" s="1" t="s">
        <v>90</v>
      </c>
      <c r="F86" s="2" t="s">
        <v>179</v>
      </c>
      <c r="G86" s="2">
        <v>3</v>
      </c>
    </row>
    <row r="87" spans="1:7" ht="12.75">
      <c r="A87" s="1" t="s">
        <v>82</v>
      </c>
      <c r="B87" s="2" t="str">
        <f>'Hráči hlavní tabulka'!B87</f>
        <v>Oliver EKMAN-LARSSON (PHO)</v>
      </c>
      <c r="C87" s="2">
        <f>'Hráči hlavní tabulka'!D87</f>
        <v>12</v>
      </c>
      <c r="E87" s="1" t="s">
        <v>82</v>
      </c>
      <c r="F87" s="2" t="s">
        <v>154</v>
      </c>
      <c r="G87" s="2">
        <v>3</v>
      </c>
    </row>
    <row r="88" spans="1:7" ht="12.75">
      <c r="A88" s="1" t="s">
        <v>106</v>
      </c>
      <c r="B88" s="2" t="str">
        <f>'Hráči hlavní tabulka'!B88</f>
        <v>Adrian AUCOIN (PHO)</v>
      </c>
      <c r="C88" s="2">
        <f>'Hráči hlavní tabulka'!D88</f>
        <v>15</v>
      </c>
      <c r="E88" s="1" t="s">
        <v>106</v>
      </c>
      <c r="F88" s="2" t="s">
        <v>281</v>
      </c>
      <c r="G88" s="2">
        <v>2</v>
      </c>
    </row>
    <row r="89" spans="1:7" ht="12.75">
      <c r="A89" s="1" t="s">
        <v>99</v>
      </c>
      <c r="B89" s="2" t="str">
        <f>'Hráči hlavní tabulka'!B89</f>
        <v>Martin HANZAL (PHO)</v>
      </c>
      <c r="C89" s="2">
        <f>'Hráči hlavní tabulka'!D89</f>
        <v>11</v>
      </c>
      <c r="E89" s="1" t="s">
        <v>99</v>
      </c>
      <c r="F89" s="2" t="s">
        <v>158</v>
      </c>
      <c r="G89" s="2">
        <v>2</v>
      </c>
    </row>
    <row r="90" spans="1:7" ht="12.75">
      <c r="A90" s="1" t="s">
        <v>122</v>
      </c>
      <c r="B90" s="2" t="str">
        <f>'Hráči hlavní tabulka'!B90</f>
        <v>Daymond LANGKOW (PHO)</v>
      </c>
      <c r="C90" s="2">
        <f>'Hráči hlavní tabulka'!D90</f>
        <v>1</v>
      </c>
      <c r="E90" s="1" t="s">
        <v>122</v>
      </c>
      <c r="F90" s="2" t="s">
        <v>124</v>
      </c>
      <c r="G90" s="2">
        <v>2</v>
      </c>
    </row>
    <row r="91" spans="1:7" ht="12.75">
      <c r="A91" s="1" t="s">
        <v>258</v>
      </c>
      <c r="B91" s="2" t="str">
        <f>'Hráči hlavní tabulka'!B91</f>
        <v>Mikkel BOEDKER (PHO)</v>
      </c>
      <c r="C91" s="2">
        <f>'Hráči hlavní tabulka'!D91</f>
        <v>11</v>
      </c>
      <c r="E91" s="1" t="s">
        <v>258</v>
      </c>
      <c r="F91" s="2" t="s">
        <v>102</v>
      </c>
      <c r="G91" s="2">
        <v>2</v>
      </c>
    </row>
    <row r="92" spans="1:7" ht="12.75">
      <c r="A92" s="1" t="s">
        <v>45</v>
      </c>
      <c r="B92" s="2" t="str">
        <f>'Hráči hlavní tabulka'!B92</f>
        <v>Taylor PYATT (PHO)</v>
      </c>
      <c r="C92" s="2">
        <f>'Hráči hlavní tabulka'!D92</f>
        <v>19</v>
      </c>
      <c r="E92" s="1" t="s">
        <v>45</v>
      </c>
      <c r="F92" s="2" t="s">
        <v>298</v>
      </c>
      <c r="G92" s="2">
        <v>2</v>
      </c>
    </row>
    <row r="93" spans="1:7" ht="12.75">
      <c r="A93" s="1" t="s">
        <v>28</v>
      </c>
      <c r="B93" s="2" t="str">
        <f>'Hráči hlavní tabulka'!B93</f>
        <v>Michal NEUVIRTH (WSH)</v>
      </c>
      <c r="C93" s="2">
        <f>'Hráči hlavní tabulka'!D93</f>
        <v>0</v>
      </c>
      <c r="E93" s="1" t="s">
        <v>28</v>
      </c>
      <c r="F93" s="2" t="s">
        <v>317</v>
      </c>
      <c r="G93" s="2">
        <v>2</v>
      </c>
    </row>
    <row r="94" spans="1:7" ht="12.75">
      <c r="A94" s="1" t="s">
        <v>18</v>
      </c>
      <c r="B94" s="2" t="str">
        <f>'Hráči hlavní tabulka'!B94</f>
        <v>Dennis WIDEMAN (WSH)</v>
      </c>
      <c r="C94" s="2">
        <f>'Hráči hlavní tabulka'!D94</f>
        <v>4</v>
      </c>
      <c r="E94" s="1" t="s">
        <v>18</v>
      </c>
      <c r="F94" s="2" t="s">
        <v>275</v>
      </c>
      <c r="G94" s="2">
        <v>1</v>
      </c>
    </row>
    <row r="95" spans="1:7" ht="12.75">
      <c r="A95" s="1" t="s">
        <v>0</v>
      </c>
      <c r="B95" s="2" t="str">
        <f>'Hráči hlavní tabulka'!B95</f>
        <v>John CARLSON (WSH)</v>
      </c>
      <c r="C95" s="2">
        <f>'Hráči hlavní tabulka'!D95</f>
        <v>17</v>
      </c>
      <c r="E95" s="1" t="s">
        <v>0</v>
      </c>
      <c r="F95" s="2" t="s">
        <v>40</v>
      </c>
      <c r="G95" s="2">
        <v>1</v>
      </c>
    </row>
    <row r="96" spans="1:7" ht="12.75">
      <c r="A96" s="1" t="s">
        <v>95</v>
      </c>
      <c r="B96" s="2" t="str">
        <f>'Hráči hlavní tabulka'!B96</f>
        <v>Alex OVECHKIN (WSH)</v>
      </c>
      <c r="C96" s="2">
        <f>'Hráči hlavní tabulka'!D96</f>
        <v>39</v>
      </c>
      <c r="E96" s="1" t="s">
        <v>95</v>
      </c>
      <c r="F96" s="2" t="s">
        <v>267</v>
      </c>
      <c r="G96" s="2">
        <v>1</v>
      </c>
    </row>
    <row r="97" spans="1:7" ht="12.75">
      <c r="A97" s="1" t="s">
        <v>85</v>
      </c>
      <c r="B97" s="2" t="str">
        <f>'Hráči hlavní tabulka'!B97</f>
        <v>Nicklas BACKSTROM (WSH)</v>
      </c>
      <c r="C97" s="2">
        <f>'Hráči hlavní tabulka'!D97</f>
        <v>17</v>
      </c>
      <c r="E97" s="1" t="s">
        <v>85</v>
      </c>
      <c r="F97" s="2" t="s">
        <v>309</v>
      </c>
      <c r="G97" s="2">
        <v>1</v>
      </c>
    </row>
    <row r="98" spans="1:7" ht="12.75">
      <c r="A98" s="1" t="s">
        <v>76</v>
      </c>
      <c r="B98" s="2" t="str">
        <f>'Hráči hlavní tabulka'!B98</f>
        <v>Alexander SEMIN (WSH)</v>
      </c>
      <c r="C98" s="2">
        <f>'Hráči hlavní tabulka'!D98</f>
        <v>13</v>
      </c>
      <c r="E98" s="1" t="s">
        <v>76</v>
      </c>
      <c r="F98" s="2" t="s">
        <v>268</v>
      </c>
      <c r="G98" s="2">
        <v>0</v>
      </c>
    </row>
    <row r="99" spans="1:7" ht="12.75">
      <c r="A99" s="1" t="s">
        <v>67</v>
      </c>
      <c r="B99" s="2" t="str">
        <f>'Hráči hlavní tabulka'!B99</f>
        <v>Jason CHIMERA (WSH)</v>
      </c>
      <c r="C99" s="2">
        <f>'Hráči hlavní tabulka'!D99</f>
        <v>11</v>
      </c>
      <c r="E99" s="1" t="s">
        <v>67</v>
      </c>
      <c r="F99" s="2" t="s">
        <v>163</v>
      </c>
      <c r="G99" s="2">
        <v>0</v>
      </c>
    </row>
    <row r="100" spans="1:7" ht="12.75">
      <c r="A100" s="1" t="s">
        <v>123</v>
      </c>
      <c r="B100" s="2" t="str">
        <f>'Hráči hlavní tabulka'!B100</f>
        <v>Roman HAMRLIK (WSH)</v>
      </c>
      <c r="C100" s="2">
        <f>'Hráči hlavní tabulka'!D100</f>
        <v>24</v>
      </c>
      <c r="E100" s="1" t="s">
        <v>123</v>
      </c>
      <c r="F100" s="2" t="s">
        <v>16</v>
      </c>
      <c r="G100" s="2">
        <v>0</v>
      </c>
    </row>
    <row r="101" spans="1:7" ht="12.75">
      <c r="A101" s="1" t="s">
        <v>222</v>
      </c>
      <c r="B101" s="2" t="str">
        <f>'Hráči hlavní tabulka'!B101</f>
        <v>Mike GREEN (WSH)</v>
      </c>
      <c r="C101" s="2">
        <f>'Hráči hlavní tabulka'!D101</f>
        <v>14</v>
      </c>
      <c r="E101" s="1" t="s">
        <v>222</v>
      </c>
      <c r="F101" s="2" t="s">
        <v>2</v>
      </c>
      <c r="G101" s="2">
        <v>0</v>
      </c>
    </row>
    <row r="102" spans="1:7" ht="12.75">
      <c r="A102" s="1" t="s">
        <v>211</v>
      </c>
      <c r="B102" s="2" t="str">
        <f>'Hráči hlavní tabulka'!B102</f>
        <v>Troy BROUWER (WSH)</v>
      </c>
      <c r="C102" s="2">
        <f>'Hráči hlavní tabulka'!D102</f>
        <v>13</v>
      </c>
      <c r="E102" s="1" t="s">
        <v>211</v>
      </c>
      <c r="F102" s="2" t="s">
        <v>293</v>
      </c>
      <c r="G102" s="2">
        <v>0</v>
      </c>
    </row>
    <row r="103" spans="1:7" ht="12.75">
      <c r="A103" s="1" t="s">
        <v>260</v>
      </c>
      <c r="B103" s="2" t="str">
        <f>'Hráči hlavní tabulka'!B103</f>
        <v>Brooks LAICH (WSH)</v>
      </c>
      <c r="C103" s="2">
        <f>'Hráči hlavní tabulka'!D103</f>
        <v>16</v>
      </c>
      <c r="E103" s="1" t="s">
        <v>260</v>
      </c>
      <c r="F103" s="2" t="s">
        <v>299</v>
      </c>
      <c r="G103" s="2">
        <v>0</v>
      </c>
    </row>
    <row r="104" spans="1:7" ht="12.75">
      <c r="A104" s="1" t="s">
        <v>252</v>
      </c>
      <c r="B104" s="2" t="str">
        <f>'Hráči hlavní tabulka'!B104</f>
        <v>Mathieu PERREAULT (WSH)</v>
      </c>
      <c r="C104" s="2">
        <f>'Hráči hlavní tabulka'!D104</f>
        <v>2</v>
      </c>
      <c r="E104" s="1" t="s">
        <v>252</v>
      </c>
      <c r="F104" s="2" t="s">
        <v>303</v>
      </c>
      <c r="G104" s="2">
        <v>0</v>
      </c>
    </row>
    <row r="105" spans="1:7" ht="12.75">
      <c r="A105" s="1" t="s">
        <v>246</v>
      </c>
      <c r="B105" s="2" t="str">
        <f>'Hráči hlavní tabulka'!B105</f>
        <v>Matt HENDRICKS (WSH)</v>
      </c>
      <c r="C105" s="2">
        <f>'Hráči hlavní tabulka'!D105</f>
        <v>14</v>
      </c>
      <c r="E105" s="1" t="s">
        <v>246</v>
      </c>
      <c r="F105" s="2" t="s">
        <v>226</v>
      </c>
      <c r="G105" s="2">
        <v>0</v>
      </c>
    </row>
    <row r="106" spans="1:7" ht="12.75">
      <c r="A106" s="1"/>
      <c r="B106" s="2"/>
      <c r="C106" s="2"/>
      <c r="E106" s="1"/>
      <c r="F106" s="2"/>
      <c r="G106" s="2"/>
    </row>
    <row r="107" spans="1:7" ht="12.75">
      <c r="A107" s="1"/>
      <c r="B107" s="2"/>
      <c r="C107" s="2"/>
      <c r="E107" s="1"/>
      <c r="F107" s="2"/>
      <c r="G107" s="2"/>
    </row>
    <row r="108" spans="1:7" ht="12.75">
      <c r="A108" s="1"/>
      <c r="B108" s="2"/>
      <c r="C108" s="2"/>
      <c r="E108" s="1"/>
      <c r="F108" s="2"/>
      <c r="G108" s="2"/>
    </row>
    <row r="109" spans="1:7" ht="12.75">
      <c r="A109" s="1"/>
      <c r="B109" s="2"/>
      <c r="C109" s="2"/>
      <c r="E109" s="1"/>
      <c r="F109" s="2"/>
      <c r="G109" s="2"/>
    </row>
    <row r="110" spans="1:7" ht="12.75">
      <c r="A110" s="1"/>
      <c r="B110" s="2"/>
      <c r="C110" s="2"/>
      <c r="E110" s="1"/>
      <c r="F110" s="2"/>
      <c r="G110" s="2"/>
    </row>
    <row r="111" spans="1:7" ht="12.75">
      <c r="A111" s="1"/>
      <c r="B111" s="2"/>
      <c r="C111" s="2"/>
      <c r="E111" s="1"/>
      <c r="F111" s="2"/>
      <c r="G111" s="2"/>
    </row>
    <row r="112" spans="1:7" ht="12.75">
      <c r="A112" s="1"/>
      <c r="B112" s="2"/>
      <c r="C112" s="2"/>
      <c r="E112" s="1"/>
      <c r="F112" s="2"/>
      <c r="G112" s="2"/>
    </row>
    <row r="113" spans="1:7" ht="12.75">
      <c r="A113" s="1"/>
      <c r="B113" s="2"/>
      <c r="C113" s="2"/>
      <c r="E113" s="1"/>
      <c r="F113" s="2"/>
      <c r="G113" s="2"/>
    </row>
    <row r="114" spans="1:7" ht="12.75">
      <c r="A114" s="1"/>
      <c r="B114" s="2"/>
      <c r="C114" s="2"/>
      <c r="E114" s="1"/>
      <c r="F114" s="2"/>
      <c r="G114" s="2"/>
    </row>
    <row r="115" spans="1:7" ht="12.75">
      <c r="A115" s="1"/>
      <c r="B115" s="2"/>
      <c r="C115" s="2"/>
      <c r="E115" s="1"/>
      <c r="F115" s="2"/>
      <c r="G115" s="2"/>
    </row>
    <row r="116" spans="1:7" ht="12.75">
      <c r="A116" s="1"/>
      <c r="B116" s="2"/>
      <c r="C116" s="2"/>
      <c r="E116" s="1"/>
      <c r="F116" s="2"/>
      <c r="G116" s="2"/>
    </row>
    <row r="117" spans="1:7" ht="12.75">
      <c r="A117" s="1"/>
      <c r="B117" s="2"/>
      <c r="C117" s="2"/>
      <c r="E117" s="1"/>
      <c r="F117" s="2"/>
      <c r="G117" s="2"/>
    </row>
    <row r="118" spans="1:7" ht="12.75">
      <c r="A118" s="1"/>
      <c r="B118" s="2"/>
      <c r="C118" s="2"/>
      <c r="E118" s="1"/>
      <c r="F118" s="2"/>
      <c r="G118" s="2"/>
    </row>
    <row r="119" spans="1:7" ht="12.75">
      <c r="A119" s="1"/>
      <c r="B119" s="2"/>
      <c r="C119" s="2"/>
      <c r="E119" s="1"/>
      <c r="F119" s="2"/>
      <c r="G119" s="2"/>
    </row>
    <row r="120" spans="1:7" ht="12.75">
      <c r="A120" s="1"/>
      <c r="B120" s="2"/>
      <c r="C120" s="2"/>
      <c r="E120" s="1"/>
      <c r="F120" s="2"/>
      <c r="G120" s="2"/>
    </row>
    <row r="121" spans="1:7" ht="12.75">
      <c r="A121" s="1"/>
      <c r="B121" s="2"/>
      <c r="C121" s="2"/>
      <c r="E121" s="1"/>
      <c r="F121" s="2"/>
      <c r="G121" s="2"/>
    </row>
    <row r="122" spans="1:7" ht="12.75">
      <c r="A122" s="1"/>
      <c r="B122" s="2"/>
      <c r="C122" s="2"/>
      <c r="E122" s="1"/>
      <c r="F122" s="2"/>
      <c r="G122" s="2"/>
    </row>
    <row r="123" spans="1:7" ht="12.75">
      <c r="A123" s="1"/>
      <c r="B123" s="2"/>
      <c r="C123" s="2"/>
      <c r="E123" s="1"/>
      <c r="F123" s="2"/>
      <c r="G123" s="2"/>
    </row>
    <row r="124" spans="1:7" ht="12.75">
      <c r="A124" s="1"/>
      <c r="B124" s="2"/>
      <c r="C124" s="2"/>
      <c r="E124" s="1"/>
      <c r="F124" s="2"/>
      <c r="G124" s="2"/>
    </row>
    <row r="125" spans="1:7" ht="12.75">
      <c r="A125" s="1"/>
      <c r="B125" s="2"/>
      <c r="C125" s="2"/>
      <c r="E125" s="1"/>
      <c r="F125" s="2"/>
      <c r="G125" s="2"/>
    </row>
    <row r="126" spans="1:7" ht="12.75">
      <c r="A126" s="1"/>
      <c r="B126" s="2"/>
      <c r="C126" s="2"/>
      <c r="E126" s="1"/>
      <c r="F126" s="2"/>
      <c r="G126" s="2"/>
    </row>
    <row r="127" spans="1:7" ht="12.75">
      <c r="A127" s="1"/>
      <c r="B127" s="2"/>
      <c r="C127" s="2"/>
      <c r="E127" s="1"/>
      <c r="F127" s="2"/>
      <c r="G127" s="2"/>
    </row>
    <row r="128" spans="1:7" ht="12.75">
      <c r="A128" s="1"/>
      <c r="B128" s="2"/>
      <c r="C128" s="2"/>
      <c r="E128" s="1"/>
      <c r="F128" s="2"/>
      <c r="G128" s="2"/>
    </row>
    <row r="129" spans="1:7" ht="12.75">
      <c r="A129" s="1"/>
      <c r="B129" s="2"/>
      <c r="C129" s="2"/>
      <c r="E129" s="1"/>
      <c r="F129" s="2"/>
      <c r="G129" s="2"/>
    </row>
    <row r="130" spans="1:7" ht="12.75">
      <c r="A130" s="1"/>
      <c r="B130" s="2"/>
      <c r="C130" s="2"/>
      <c r="E130" s="1"/>
      <c r="F130" s="2"/>
      <c r="G130" s="2"/>
    </row>
    <row r="131" spans="1:7" ht="12.75">
      <c r="A131" s="1"/>
      <c r="B131" s="2"/>
      <c r="C131" s="2"/>
      <c r="E131" s="1"/>
      <c r="F131" s="2"/>
      <c r="G131" s="2"/>
    </row>
    <row r="132" spans="1:7" ht="12.75">
      <c r="A132" s="1"/>
      <c r="B132" s="2"/>
      <c r="C132" s="2"/>
      <c r="E132" s="1"/>
      <c r="F132" s="2"/>
      <c r="G132" s="2"/>
    </row>
    <row r="133" spans="1:7" ht="12.75">
      <c r="A133" s="1"/>
      <c r="B133" s="2"/>
      <c r="C133" s="2"/>
      <c r="E133" s="1"/>
      <c r="F133" s="2"/>
      <c r="G133" s="2"/>
    </row>
    <row r="134" spans="1:7" ht="12.75">
      <c r="A134" s="1"/>
      <c r="B134" s="2"/>
      <c r="C134" s="2"/>
      <c r="E134" s="1"/>
      <c r="F134" s="2"/>
      <c r="G134" s="2"/>
    </row>
    <row r="135" spans="1:7" ht="12.75">
      <c r="A135" s="1"/>
      <c r="B135" s="2"/>
      <c r="C135" s="2"/>
      <c r="E135" s="1"/>
      <c r="F135" s="2"/>
      <c r="G135" s="2"/>
    </row>
    <row r="136" spans="1:7" ht="12.75">
      <c r="A136" s="1"/>
      <c r="B136" s="2"/>
      <c r="C136" s="2"/>
      <c r="E136" s="1"/>
      <c r="F136" s="2"/>
      <c r="G136" s="2"/>
    </row>
    <row r="137" spans="1:7" ht="12.75">
      <c r="A137" s="1"/>
      <c r="B137" s="2"/>
      <c r="C137" s="2"/>
      <c r="E137" s="1"/>
      <c r="F137" s="2"/>
      <c r="G137" s="2"/>
    </row>
    <row r="138" spans="1:7" ht="12.75">
      <c r="A138" s="1"/>
      <c r="B138" s="2"/>
      <c r="C138" s="2"/>
      <c r="E138" s="1"/>
      <c r="F138" s="2"/>
      <c r="G138" s="2"/>
    </row>
    <row r="139" spans="1:7" ht="12.75">
      <c r="A139" s="1"/>
      <c r="B139" s="2"/>
      <c r="C139" s="2"/>
      <c r="E139" s="1"/>
      <c r="F139" s="2"/>
      <c r="G139" s="2"/>
    </row>
    <row r="140" spans="1:7" ht="12.75">
      <c r="A140" s="1"/>
      <c r="B140" s="2"/>
      <c r="C140" s="2"/>
      <c r="E140" s="1"/>
      <c r="F140" s="2"/>
      <c r="G140" s="2"/>
    </row>
    <row r="141" spans="1:7" ht="12.75">
      <c r="A141" s="1"/>
      <c r="B141" s="2"/>
      <c r="C141" s="2"/>
      <c r="E141" s="1"/>
      <c r="F141" s="2"/>
      <c r="G141" s="2"/>
    </row>
    <row r="142" spans="1:7" ht="12.75">
      <c r="A142" s="1"/>
      <c r="B142" s="2"/>
      <c r="C142" s="2"/>
      <c r="E142" s="1"/>
      <c r="F142" s="2"/>
      <c r="G142" s="2"/>
    </row>
    <row r="143" spans="1:7" ht="12.75">
      <c r="A143" s="1"/>
      <c r="B143" s="2"/>
      <c r="C143" s="2"/>
      <c r="E143" s="1"/>
      <c r="F143" s="2"/>
      <c r="G143" s="2"/>
    </row>
    <row r="144" spans="1:7" ht="12.75">
      <c r="A144" s="1"/>
      <c r="B144" s="2"/>
      <c r="C144" s="2"/>
      <c r="E144" s="1"/>
      <c r="F144" s="2"/>
      <c r="G144" s="2"/>
    </row>
    <row r="145" spans="1:7" ht="12.75">
      <c r="A145" s="1"/>
      <c r="B145" s="2"/>
      <c r="C145" s="2"/>
      <c r="E145" s="1"/>
      <c r="F145" s="2"/>
      <c r="G145" s="2"/>
    </row>
    <row r="146" spans="1:7" ht="12.75">
      <c r="A146" s="1"/>
      <c r="B146" s="2"/>
      <c r="C146" s="2"/>
      <c r="E146" s="1"/>
      <c r="F146" s="2"/>
      <c r="G146" s="2"/>
    </row>
    <row r="147" spans="1:7" ht="12.75">
      <c r="A147" s="1"/>
      <c r="B147" s="2"/>
      <c r="C147" s="2"/>
      <c r="E147" s="1"/>
      <c r="F147" s="2"/>
      <c r="G147" s="2"/>
    </row>
    <row r="148" spans="1:7" ht="12.75">
      <c r="A148" s="1"/>
      <c r="B148" s="2"/>
      <c r="C148" s="2"/>
      <c r="E148" s="1"/>
      <c r="F148" s="2"/>
      <c r="G148" s="2"/>
    </row>
    <row r="149" spans="1:7" ht="12.75">
      <c r="A149" s="1"/>
      <c r="B149" s="2"/>
      <c r="C149" s="2"/>
      <c r="E149" s="1"/>
      <c r="F149" s="2"/>
      <c r="G149" s="2"/>
    </row>
    <row r="150" spans="1:7" ht="12.75">
      <c r="A150" s="1"/>
      <c r="B150" s="2"/>
      <c r="C150" s="2"/>
      <c r="E150" s="1"/>
      <c r="F150" s="2"/>
      <c r="G150" s="2"/>
    </row>
    <row r="151" spans="1:7" ht="12.75">
      <c r="A151" s="1"/>
      <c r="B151" s="2"/>
      <c r="C151" s="2"/>
      <c r="E151" s="1"/>
      <c r="F151" s="2"/>
      <c r="G151" s="2"/>
    </row>
    <row r="152" spans="1:7" ht="12.75">
      <c r="A152" s="1"/>
      <c r="B152" s="2"/>
      <c r="C152" s="2"/>
      <c r="E152" s="1"/>
      <c r="F152" s="2"/>
      <c r="G152" s="2"/>
    </row>
    <row r="153" spans="1:7" ht="12.75">
      <c r="A153" s="1"/>
      <c r="B153" s="2"/>
      <c r="C153" s="2"/>
      <c r="E153" s="1"/>
      <c r="F153" s="2"/>
      <c r="G153" s="2"/>
    </row>
    <row r="154" spans="1:7" ht="12.75">
      <c r="A154" s="1"/>
      <c r="B154" s="2"/>
      <c r="C154" s="2"/>
      <c r="E154" s="1"/>
      <c r="F154" s="2"/>
      <c r="G154" s="2"/>
    </row>
    <row r="155" spans="1:7" ht="12.75">
      <c r="A155" s="1"/>
      <c r="B155" s="2"/>
      <c r="C155" s="2"/>
      <c r="E155" s="1"/>
      <c r="F155" s="2"/>
      <c r="G155" s="2"/>
    </row>
    <row r="156" spans="1:7" ht="12.75">
      <c r="A156" s="1"/>
      <c r="B156" s="2"/>
      <c r="C156" s="2"/>
      <c r="E156" s="1"/>
      <c r="F156" s="2"/>
      <c r="G156" s="2"/>
    </row>
    <row r="157" spans="1:7" ht="12.75">
      <c r="A157" s="1"/>
      <c r="B157" s="2"/>
      <c r="C157" s="2"/>
      <c r="E157" s="1"/>
      <c r="F157" s="2"/>
      <c r="G157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7">
      <selection activeCell="G105" sqref="F2:G105"/>
    </sheetView>
  </sheetViews>
  <sheetFormatPr defaultColWidth="9.140625" defaultRowHeight="12.75" customHeight="1"/>
  <cols>
    <col min="1" max="1" width="4.57421875" style="0" customWidth="1"/>
    <col min="2" max="2" width="30.140625" style="0" customWidth="1"/>
    <col min="3" max="3" width="10.57421875" style="0" customWidth="1"/>
    <col min="4" max="4" width="9.140625" style="0" customWidth="1"/>
    <col min="5" max="5" width="4.57421875" style="0" customWidth="1"/>
    <col min="6" max="6" width="30.140625" style="0" customWidth="1"/>
    <col min="7" max="7" width="10.57421875" style="0" customWidth="1"/>
  </cols>
  <sheetData>
    <row r="1" spans="2:7" ht="12.75">
      <c r="B1" s="2" t="s">
        <v>207</v>
      </c>
      <c r="C1" s="2" t="s">
        <v>78</v>
      </c>
      <c r="F1" s="2" t="s">
        <v>207</v>
      </c>
      <c r="G1" s="2" t="s">
        <v>78</v>
      </c>
    </row>
    <row r="2" spans="1:7" ht="12.75">
      <c r="A2" s="1" t="s">
        <v>175</v>
      </c>
      <c r="B2" s="2" t="str">
        <f>'Hráči hlavní tabulka'!B2</f>
        <v>Tim THOMAS (BOS)</v>
      </c>
      <c r="C2" s="2">
        <f>'Hráči hlavní tabulka'!H2</f>
        <v>1</v>
      </c>
      <c r="E2" s="1" t="s">
        <v>175</v>
      </c>
      <c r="F2" s="2" t="s">
        <v>135</v>
      </c>
      <c r="G2" s="2">
        <v>57</v>
      </c>
    </row>
    <row r="3" spans="1:7" ht="12.75">
      <c r="A3" s="1" t="s">
        <v>168</v>
      </c>
      <c r="B3" s="2" t="str">
        <f>'Hráči hlavní tabulka'!B3</f>
        <v>Zdeno CHARA (BOS)</v>
      </c>
      <c r="C3" s="2">
        <f>'Hráči hlavní tabulka'!H3</f>
        <v>21</v>
      </c>
      <c r="E3" s="1" t="s">
        <v>168</v>
      </c>
      <c r="F3" s="2" t="s">
        <v>297</v>
      </c>
      <c r="G3" s="2">
        <v>46</v>
      </c>
    </row>
    <row r="4" spans="1:7" ht="12.75">
      <c r="A4" s="1" t="s">
        <v>166</v>
      </c>
      <c r="B4" s="2" t="str">
        <f>'Hráči hlavní tabulka'!B4</f>
        <v>Dennis SEIDENBERG (BOS)</v>
      </c>
      <c r="C4" s="2">
        <f>'Hráči hlavní tabulka'!H4</f>
        <v>22</v>
      </c>
      <c r="E4" s="1" t="s">
        <v>166</v>
      </c>
      <c r="F4" s="2" t="s">
        <v>278</v>
      </c>
      <c r="G4" s="2">
        <v>45</v>
      </c>
    </row>
    <row r="5" spans="1:7" ht="12.75">
      <c r="A5" s="1" t="s">
        <v>157</v>
      </c>
      <c r="B5" s="2" t="str">
        <f>'Hráči hlavní tabulka'!B5</f>
        <v>David KREJCI (BOS)</v>
      </c>
      <c r="C5" s="2">
        <f>'Hráči hlavní tabulka'!H5</f>
        <v>45</v>
      </c>
      <c r="E5" s="1" t="s">
        <v>157</v>
      </c>
      <c r="F5" s="2" t="s">
        <v>261</v>
      </c>
      <c r="G5" s="2">
        <v>40</v>
      </c>
    </row>
    <row r="6" spans="1:7" ht="12.75">
      <c r="A6" s="1" t="s">
        <v>199</v>
      </c>
      <c r="B6" s="2" t="str">
        <f>'Hráči hlavní tabulka'!B6</f>
        <v>Patrice BERGERON (BOS)</v>
      </c>
      <c r="C6" s="2">
        <f>'Hráči hlavní tabulka'!H6</f>
        <v>27</v>
      </c>
      <c r="E6" s="1" t="s">
        <v>199</v>
      </c>
      <c r="F6" s="2" t="s">
        <v>240</v>
      </c>
      <c r="G6" s="2">
        <v>39</v>
      </c>
    </row>
    <row r="7" spans="1:7" ht="12.75">
      <c r="A7" s="1" t="s">
        <v>196</v>
      </c>
      <c r="B7" s="2" t="str">
        <f>'Hráči hlavní tabulka'!B7</f>
        <v>Tyler SEGUIN (BOS)</v>
      </c>
      <c r="C7" s="2">
        <f>'Hráči hlavní tabulka'!H7</f>
        <v>28</v>
      </c>
      <c r="E7" s="1" t="s">
        <v>196</v>
      </c>
      <c r="F7" s="2" t="s">
        <v>319</v>
      </c>
      <c r="G7" s="2">
        <v>37</v>
      </c>
    </row>
    <row r="8" spans="1:7" ht="12.75">
      <c r="A8" s="1" t="s">
        <v>192</v>
      </c>
      <c r="B8" s="2" t="str">
        <f>'Hráči hlavní tabulka'!B8</f>
        <v>Andrew FERENCE (BOS)</v>
      </c>
      <c r="C8" s="2">
        <f>'Hráči hlavní tabulka'!H8</f>
        <v>8</v>
      </c>
      <c r="E8" s="1" t="s">
        <v>192</v>
      </c>
      <c r="F8" s="2" t="s">
        <v>243</v>
      </c>
      <c r="G8" s="2">
        <v>35</v>
      </c>
    </row>
    <row r="9" spans="1:7" ht="12.75">
      <c r="A9" s="1" t="s">
        <v>185</v>
      </c>
      <c r="B9" s="2" t="str">
        <f>'Hráči hlavní tabulka'!B9</f>
        <v>Joe CORVO (BOS)</v>
      </c>
      <c r="C9" s="2">
        <f>'Hráči hlavní tabulka'!H9</f>
        <v>21</v>
      </c>
      <c r="E9" s="1" t="s">
        <v>185</v>
      </c>
      <c r="F9" s="2" t="s">
        <v>312</v>
      </c>
      <c r="G9" s="2">
        <v>35</v>
      </c>
    </row>
    <row r="10" spans="1:7" ht="12.75">
      <c r="A10" s="1" t="s">
        <v>231</v>
      </c>
      <c r="B10" s="2" t="str">
        <f>'Hráči hlavní tabulka'!B10</f>
        <v>Adam McQUAID (BOS)</v>
      </c>
      <c r="C10" s="2">
        <f>'Hráči hlavní tabulka'!H10</f>
        <v>22</v>
      </c>
      <c r="E10" s="1" t="s">
        <v>231</v>
      </c>
      <c r="F10" s="2" t="s">
        <v>313</v>
      </c>
      <c r="G10" s="2">
        <v>34</v>
      </c>
    </row>
    <row r="11" spans="1:7" ht="12.75">
      <c r="A11" s="1" t="s">
        <v>224</v>
      </c>
      <c r="B11" s="2" t="str">
        <f>'Hráči hlavní tabulka'!B11</f>
        <v>Nathan HORTON (BOS)</v>
      </c>
      <c r="C11" s="2">
        <f>'Hráči hlavní tabulka'!H11</f>
        <v>13</v>
      </c>
      <c r="E11" s="1" t="s">
        <v>224</v>
      </c>
      <c r="F11" s="2" t="s">
        <v>318</v>
      </c>
      <c r="G11" s="2">
        <v>34</v>
      </c>
    </row>
    <row r="12" spans="1:7" ht="12.75">
      <c r="A12" s="1" t="s">
        <v>69</v>
      </c>
      <c r="B12" s="2" t="str">
        <f>'Hráči hlavní tabulka'!B12</f>
        <v>Gregory CAMPBELL (BOS)</v>
      </c>
      <c r="C12" s="2">
        <f>'Hráči hlavní tabulka'!H12</f>
        <v>27</v>
      </c>
      <c r="E12" s="1" t="s">
        <v>69</v>
      </c>
      <c r="F12" s="2" t="s">
        <v>316</v>
      </c>
      <c r="G12" s="2">
        <v>33</v>
      </c>
    </row>
    <row r="13" spans="1:7" ht="12.75">
      <c r="A13" s="1" t="s">
        <v>79</v>
      </c>
      <c r="B13" s="2" t="str">
        <f>'Hráči hlavní tabulka'!B13</f>
        <v>Shawn THORNTON (BOS)</v>
      </c>
      <c r="C13" s="2">
        <f>'Hráči hlavní tabulka'!H13</f>
        <v>10</v>
      </c>
      <c r="E13" s="1" t="s">
        <v>79</v>
      </c>
      <c r="F13" s="2" t="s">
        <v>148</v>
      </c>
      <c r="G13" s="2">
        <v>32</v>
      </c>
    </row>
    <row r="14" spans="1:7" ht="12.75">
      <c r="A14" s="1" t="s">
        <v>87</v>
      </c>
      <c r="B14" s="2" t="str">
        <f>'Hráči hlavní tabulka'!B14</f>
        <v>Johny BOYCHUK (BOS)</v>
      </c>
      <c r="C14" s="2">
        <f>'Hráči hlavní tabulka'!H14</f>
        <v>18</v>
      </c>
      <c r="E14" s="1" t="s">
        <v>87</v>
      </c>
      <c r="F14" s="2" t="s">
        <v>177</v>
      </c>
      <c r="G14" s="2">
        <v>31</v>
      </c>
    </row>
    <row r="15" spans="1:7" ht="12.75">
      <c r="A15" s="1" t="s">
        <v>97</v>
      </c>
      <c r="B15" s="2" t="str">
        <f>'Hráči hlavní tabulka'!B15</f>
        <v>Jean-Sebastien GIGUERE (COL)</v>
      </c>
      <c r="C15" s="2">
        <f>'Hráči hlavní tabulka'!H15</f>
        <v>0</v>
      </c>
      <c r="E15" s="1" t="s">
        <v>97</v>
      </c>
      <c r="F15" s="2" t="s">
        <v>290</v>
      </c>
      <c r="G15" s="2">
        <v>31</v>
      </c>
    </row>
    <row r="16" spans="1:7" ht="12.75">
      <c r="A16" s="1" t="s">
        <v>11</v>
      </c>
      <c r="B16" s="2" t="str">
        <f>'Hráči hlavní tabulka'!B16</f>
        <v>Jan HEJDA (COL)</v>
      </c>
      <c r="C16" s="2">
        <f>'Hráči hlavní tabulka'!H16</f>
        <v>18</v>
      </c>
      <c r="E16" s="1" t="s">
        <v>11</v>
      </c>
      <c r="F16" s="2" t="s">
        <v>103</v>
      </c>
      <c r="G16" s="2">
        <v>31</v>
      </c>
    </row>
    <row r="17" spans="1:7" ht="12.75">
      <c r="A17" s="1" t="s">
        <v>22</v>
      </c>
      <c r="B17" s="2" t="str">
        <f>'Hráči hlavní tabulka'!B17</f>
        <v>Ryan WILSON (COL)</v>
      </c>
      <c r="C17" s="2">
        <f>'Hráči hlavní tabulka'!H17</f>
        <v>22</v>
      </c>
      <c r="E17" s="1" t="s">
        <v>22</v>
      </c>
      <c r="F17" s="2" t="s">
        <v>296</v>
      </c>
      <c r="G17" s="2">
        <v>31</v>
      </c>
    </row>
    <row r="18" spans="1:7" ht="12.75">
      <c r="A18" s="1" t="s">
        <v>36</v>
      </c>
      <c r="B18" s="2" t="str">
        <f>'Hráči hlavní tabulka'!B18</f>
        <v>Paul STASTNY (COL)</v>
      </c>
      <c r="C18" s="2">
        <f>'Hráči hlavní tabulka'!H18</f>
        <v>25</v>
      </c>
      <c r="E18" s="1" t="s">
        <v>36</v>
      </c>
      <c r="F18" s="2" t="s">
        <v>225</v>
      </c>
      <c r="G18" s="2">
        <v>29</v>
      </c>
    </row>
    <row r="19" spans="1:7" ht="12.75">
      <c r="A19" s="1" t="s">
        <v>59</v>
      </c>
      <c r="B19" s="2" t="str">
        <f>'Hráči hlavní tabulka'!B19</f>
        <v>TJ.GALIARDI (COL)</v>
      </c>
      <c r="C19" s="2">
        <f>'Hráči hlavní tabulka'!H19</f>
        <v>4</v>
      </c>
      <c r="E19" s="1" t="s">
        <v>59</v>
      </c>
      <c r="F19" s="2" t="s">
        <v>255</v>
      </c>
      <c r="G19" s="2">
        <v>29</v>
      </c>
    </row>
    <row r="20" spans="1:7" ht="12.75">
      <c r="A20" s="1" t="s">
        <v>130</v>
      </c>
      <c r="B20" s="2" t="str">
        <f>'Hráči hlavní tabulka'!B20</f>
        <v>Milan HEJDUK (COL)</v>
      </c>
      <c r="C20" s="2">
        <f>'Hráči hlavní tabulka'!H20</f>
        <v>29</v>
      </c>
      <c r="E20" s="1" t="s">
        <v>130</v>
      </c>
      <c r="F20" s="2" t="s">
        <v>56</v>
      </c>
      <c r="G20" s="2">
        <v>29</v>
      </c>
    </row>
    <row r="21" spans="1:7" ht="12.75">
      <c r="A21" s="1" t="s">
        <v>17</v>
      </c>
      <c r="B21" s="2" t="str">
        <f>'Hráči hlavní tabulka'!B21</f>
        <v>Brandon YIP (COL)</v>
      </c>
      <c r="C21" s="2">
        <f>'Hráči hlavní tabulka'!H21</f>
        <v>25</v>
      </c>
      <c r="E21" s="1" t="s">
        <v>17</v>
      </c>
      <c r="F21" s="2" t="s">
        <v>302</v>
      </c>
      <c r="G21" s="2">
        <v>29</v>
      </c>
    </row>
    <row r="22" spans="1:7" ht="12.75">
      <c r="A22" s="1" t="s">
        <v>43</v>
      </c>
      <c r="B22" s="2" t="str">
        <f>'Hráči hlavní tabulka'!B22</f>
        <v>David VAN DER GULIK (COL)</v>
      </c>
      <c r="C22" s="2">
        <f>'Hráči hlavní tabulka'!H22</f>
        <v>19</v>
      </c>
      <c r="E22" s="1" t="s">
        <v>43</v>
      </c>
      <c r="F22" s="2" t="s">
        <v>280</v>
      </c>
      <c r="G22" s="2">
        <v>28</v>
      </c>
    </row>
    <row r="23" spans="1:7" ht="12.75">
      <c r="A23" s="1" t="s">
        <v>58</v>
      </c>
      <c r="B23" s="2" t="str">
        <f>'Hráči hlavní tabulka'!B23</f>
        <v>Jay McCLEMENT (COL)</v>
      </c>
      <c r="C23" s="2">
        <f>'Hráči hlavní tabulka'!H23</f>
        <v>19</v>
      </c>
      <c r="E23" s="1" t="s">
        <v>58</v>
      </c>
      <c r="F23" s="2" t="s">
        <v>169</v>
      </c>
      <c r="G23" s="2">
        <v>28</v>
      </c>
    </row>
    <row r="24" spans="1:7" ht="12.75">
      <c r="A24" s="1" t="s">
        <v>244</v>
      </c>
      <c r="B24" s="2" t="str">
        <f>'Hráči hlavní tabulka'!B24</f>
        <v>Matt DUCHENE (COL)</v>
      </c>
      <c r="C24" s="2">
        <f>'Hráči hlavní tabulka'!H24</f>
        <v>8</v>
      </c>
      <c r="E24" s="1" t="s">
        <v>244</v>
      </c>
      <c r="F24" s="2" t="s">
        <v>292</v>
      </c>
      <c r="G24" s="2">
        <v>28</v>
      </c>
    </row>
    <row r="25" spans="1:7" ht="12.75">
      <c r="A25" s="1" t="s">
        <v>238</v>
      </c>
      <c r="B25" s="2" t="str">
        <f>'Hráči hlavní tabulka'!B25</f>
        <v>Jamie McGINN (COL)</v>
      </c>
      <c r="C25" s="2">
        <f>'Hráči hlavní tabulka'!H25</f>
        <v>27</v>
      </c>
      <c r="E25" s="1" t="s">
        <v>238</v>
      </c>
      <c r="F25" s="2" t="s">
        <v>315</v>
      </c>
      <c r="G25" s="2">
        <v>28</v>
      </c>
    </row>
    <row r="26" spans="1:7" ht="12.75">
      <c r="A26" s="1" t="s">
        <v>254</v>
      </c>
      <c r="B26" s="2" t="str">
        <f>'Hráči hlavní tabulka'!B26</f>
        <v>Cody McLEOD (COL)</v>
      </c>
      <c r="C26" s="2">
        <f>'Hráči hlavní tabulka'!H26</f>
        <v>23</v>
      </c>
      <c r="E26" s="1" t="s">
        <v>254</v>
      </c>
      <c r="F26" s="2" t="s">
        <v>279</v>
      </c>
      <c r="G26" s="2">
        <v>27</v>
      </c>
    </row>
    <row r="27" spans="1:7" ht="12.75">
      <c r="A27" s="1" t="s">
        <v>248</v>
      </c>
      <c r="B27" s="2" t="str">
        <f>'Hráči hlavní tabulka'!B27</f>
        <v>Ryan O´REILLY (COL)</v>
      </c>
      <c r="C27" s="2">
        <f>'Hráči hlavní tabulka'!H27</f>
        <v>24</v>
      </c>
      <c r="E27" s="1" t="s">
        <v>248</v>
      </c>
      <c r="F27" s="2" t="s">
        <v>285</v>
      </c>
      <c r="G27" s="2">
        <v>27</v>
      </c>
    </row>
    <row r="28" spans="1:7" ht="12.75">
      <c r="A28" s="1" t="s">
        <v>216</v>
      </c>
      <c r="B28" s="2" t="str">
        <f>'Hráči hlavní tabulka'!B28</f>
        <v>Jimmy HOWARD (DET)</v>
      </c>
      <c r="C28" s="2">
        <f>'Hráči hlavní tabulka'!H28</f>
        <v>0</v>
      </c>
      <c r="E28" s="1" t="s">
        <v>216</v>
      </c>
      <c r="F28" s="2" t="s">
        <v>273</v>
      </c>
      <c r="G28" s="2">
        <v>27</v>
      </c>
    </row>
    <row r="29" spans="1:7" ht="12.75">
      <c r="A29" s="1" t="s">
        <v>204</v>
      </c>
      <c r="B29" s="2" t="str">
        <f>'Hráči hlavní tabulka'!B29</f>
        <v>Nicklas LIDSTROM (DET)</v>
      </c>
      <c r="C29" s="2">
        <f>'Hráči hlavní tabulka'!H29</f>
        <v>26</v>
      </c>
      <c r="E29" s="1" t="s">
        <v>204</v>
      </c>
      <c r="F29" s="2" t="s">
        <v>167</v>
      </c>
      <c r="G29" s="2">
        <v>27</v>
      </c>
    </row>
    <row r="30" spans="1:7" ht="12.75">
      <c r="A30" s="1" t="s">
        <v>229</v>
      </c>
      <c r="B30" s="2" t="str">
        <f>'Hráči hlavní tabulka'!B30</f>
        <v>Niklas KRONWALL (DET)</v>
      </c>
      <c r="C30" s="2">
        <f>'Hráči hlavní tabulka'!H30</f>
        <v>21</v>
      </c>
      <c r="E30" s="1" t="s">
        <v>229</v>
      </c>
      <c r="F30" s="2" t="s">
        <v>295</v>
      </c>
      <c r="G30" s="2">
        <v>27</v>
      </c>
    </row>
    <row r="31" spans="1:7" ht="12.75">
      <c r="A31" s="1" t="s">
        <v>72</v>
      </c>
      <c r="B31" s="2" t="str">
        <f>'Hráči hlavní tabulka'!B31</f>
        <v>Dan CLEARY (DET)</v>
      </c>
      <c r="C31" s="2">
        <f>'Hráči hlavní tabulka'!H31</f>
        <v>26</v>
      </c>
      <c r="E31" s="1" t="s">
        <v>72</v>
      </c>
      <c r="F31" s="2" t="s">
        <v>239</v>
      </c>
      <c r="G31" s="2">
        <v>27</v>
      </c>
    </row>
    <row r="32" spans="1:7" ht="12.75">
      <c r="A32" s="1" t="s">
        <v>32</v>
      </c>
      <c r="B32" s="2" t="str">
        <f>'Hráči hlavní tabulka'!B32</f>
        <v>Johan FRANZEN (DET)</v>
      </c>
      <c r="C32" s="2">
        <f>'Hráči hlavní tabulka'!H32</f>
        <v>29</v>
      </c>
      <c r="E32" s="1" t="s">
        <v>32</v>
      </c>
      <c r="F32" s="2" t="s">
        <v>155</v>
      </c>
      <c r="G32" s="2">
        <v>27</v>
      </c>
    </row>
    <row r="33" spans="1:7" ht="12.75">
      <c r="A33" s="1" t="s">
        <v>49</v>
      </c>
      <c r="B33" s="2" t="str">
        <f>'Hráči hlavní tabulka'!B33</f>
        <v>Tomas HOLMSTROM (DET)</v>
      </c>
      <c r="C33" s="2">
        <f>'Hráči hlavní tabulka'!H33</f>
        <v>18</v>
      </c>
      <c r="E33" s="1" t="s">
        <v>49</v>
      </c>
      <c r="F33" s="2" t="s">
        <v>6</v>
      </c>
      <c r="G33" s="2">
        <v>26</v>
      </c>
    </row>
    <row r="34" spans="1:7" ht="12.75">
      <c r="A34" s="1" t="s">
        <v>13</v>
      </c>
      <c r="B34" s="2" t="str">
        <f>'Hráči hlavní tabulka'!B34</f>
        <v>Justin ABDELKADER (DET)</v>
      </c>
      <c r="C34" s="2">
        <f>'Hráči hlavní tabulka'!H34</f>
        <v>6</v>
      </c>
      <c r="E34" s="1" t="s">
        <v>13</v>
      </c>
      <c r="F34" s="2" t="s">
        <v>4</v>
      </c>
      <c r="G34" s="2">
        <v>26</v>
      </c>
    </row>
    <row r="35" spans="1:7" ht="12.75">
      <c r="A35" s="1" t="s">
        <v>21</v>
      </c>
      <c r="B35" s="2" t="str">
        <f>'Hráči hlavní tabulka'!B35</f>
        <v>Jakub KINDL (DET)</v>
      </c>
      <c r="C35" s="2">
        <f>'Hráči hlavní tabulka'!H35</f>
        <v>14</v>
      </c>
      <c r="E35" s="1" t="s">
        <v>21</v>
      </c>
      <c r="F35" s="2" t="s">
        <v>311</v>
      </c>
      <c r="G35" s="2">
        <v>26</v>
      </c>
    </row>
    <row r="36" spans="1:7" ht="12.75">
      <c r="A36" s="1" t="s">
        <v>257</v>
      </c>
      <c r="B36" s="2" t="str">
        <f>'Hráči hlavní tabulka'!B36</f>
        <v>Jonathan ERICSSON (DET)</v>
      </c>
      <c r="C36" s="2">
        <f>'Hráči hlavní tabulka'!H36</f>
        <v>9</v>
      </c>
      <c r="E36" s="1" t="s">
        <v>257</v>
      </c>
      <c r="F36" s="2" t="s">
        <v>232</v>
      </c>
      <c r="G36" s="2">
        <v>25</v>
      </c>
    </row>
    <row r="37" spans="1:7" ht="12.75">
      <c r="A37" s="1" t="s">
        <v>250</v>
      </c>
      <c r="B37" s="2" t="str">
        <f>'Hráči hlavní tabulka'!B37</f>
        <v>Henrik ZETTERBERG (DET)</v>
      </c>
      <c r="C37" s="2">
        <f>'Hráči hlavní tabulka'!H37</f>
        <v>15</v>
      </c>
      <c r="E37" s="1" t="s">
        <v>250</v>
      </c>
      <c r="F37" s="2" t="s">
        <v>201</v>
      </c>
      <c r="G37" s="2">
        <v>25</v>
      </c>
    </row>
    <row r="38" spans="1:7" ht="12.75">
      <c r="A38" s="1" t="s">
        <v>245</v>
      </c>
      <c r="B38" s="2" t="str">
        <f>'Hráči hlavní tabulka'!B38</f>
        <v>Pavel DACJUK (DET)</v>
      </c>
      <c r="C38" s="2">
        <f>'Hráči hlavní tabulka'!H38</f>
        <v>31</v>
      </c>
      <c r="E38" s="1" t="s">
        <v>245</v>
      </c>
      <c r="F38" s="2" t="s">
        <v>107</v>
      </c>
      <c r="G38" s="2">
        <v>25</v>
      </c>
    </row>
    <row r="39" spans="1:7" ht="12.75">
      <c r="A39" s="1" t="s">
        <v>242</v>
      </c>
      <c r="B39" s="2" t="str">
        <f>'Hráči hlavní tabulka'!B39</f>
        <v>Jiří HUDLER (DET)</v>
      </c>
      <c r="C39" s="2">
        <f>'Hráči hlavní tabulka'!H39</f>
        <v>4</v>
      </c>
      <c r="E39" s="1" t="s">
        <v>242</v>
      </c>
      <c r="F39" s="2" t="s">
        <v>274</v>
      </c>
      <c r="G39" s="2">
        <v>24</v>
      </c>
    </row>
    <row r="40" spans="1:7" ht="12.75">
      <c r="A40" s="1" t="s">
        <v>228</v>
      </c>
      <c r="B40" s="2" t="str">
        <f>'Hráči hlavní tabulka'!B40</f>
        <v>Valterri FILPPULA (DET)</v>
      </c>
      <c r="C40" s="2">
        <f>'Hráči hlavní tabulka'!H40</f>
        <v>16</v>
      </c>
      <c r="E40" s="1" t="s">
        <v>228</v>
      </c>
      <c r="F40" s="2" t="s">
        <v>98</v>
      </c>
      <c r="G40" s="2">
        <v>24</v>
      </c>
    </row>
    <row r="41" spans="1:7" ht="12.75">
      <c r="A41" s="1" t="s">
        <v>26</v>
      </c>
      <c r="B41" s="2" t="str">
        <f>'Hráči hlavní tabulka'!B41</f>
        <v>Nikolai KHABIBULIN (EDM)</v>
      </c>
      <c r="C41" s="2">
        <f>'Hráči hlavní tabulka'!H41</f>
        <v>1</v>
      </c>
      <c r="E41" s="1" t="s">
        <v>26</v>
      </c>
      <c r="F41" s="2" t="s">
        <v>291</v>
      </c>
      <c r="G41" s="2">
        <v>24</v>
      </c>
    </row>
    <row r="42" spans="1:7" ht="12.75">
      <c r="A42" s="1" t="s">
        <v>41</v>
      </c>
      <c r="B42" s="2" t="str">
        <f>'Hráči hlavní tabulka'!B42</f>
        <v>Ladislav ŠMÍD (EDM)</v>
      </c>
      <c r="C42" s="2">
        <f>'Hráči hlavní tabulka'!H42</f>
        <v>11</v>
      </c>
      <c r="E42" s="1" t="s">
        <v>41</v>
      </c>
      <c r="F42" s="2" t="s">
        <v>301</v>
      </c>
      <c r="G42" s="2">
        <v>24</v>
      </c>
    </row>
    <row r="43" spans="1:7" ht="12.75">
      <c r="A43" s="1" t="s">
        <v>54</v>
      </c>
      <c r="B43" s="2" t="str">
        <f>'Hráči hlavní tabulka'!B43</f>
        <v>Jeff PETRY (EDM)</v>
      </c>
      <c r="C43" s="2">
        <f>'Hráči hlavní tabulka'!H43</f>
        <v>16</v>
      </c>
      <c r="E43" s="1" t="s">
        <v>54</v>
      </c>
      <c r="F43" s="2" t="s">
        <v>314</v>
      </c>
      <c r="G43" s="2">
        <v>24</v>
      </c>
    </row>
    <row r="44" spans="1:7" ht="12.75">
      <c r="A44" s="1" t="s">
        <v>65</v>
      </c>
      <c r="B44" s="2" t="str">
        <f>'Hráči hlavní tabulka'!B44</f>
        <v>Magnus PAAJARVI (EDM)</v>
      </c>
      <c r="C44" s="2">
        <f>'Hráči hlavní tabulka'!H44</f>
        <v>8</v>
      </c>
      <c r="E44" s="1" t="s">
        <v>65</v>
      </c>
      <c r="F44" s="2" t="s">
        <v>131</v>
      </c>
      <c r="G44" s="2">
        <v>23</v>
      </c>
    </row>
    <row r="45" spans="1:7" ht="12.75">
      <c r="A45" s="1" t="s">
        <v>77</v>
      </c>
      <c r="B45" s="2" t="str">
        <f>'Hráči hlavní tabulka'!B45</f>
        <v>Shawn HORCOFF (EDM)</v>
      </c>
      <c r="C45" s="2">
        <f>'Hráči hlavní tabulka'!H45</f>
        <v>14</v>
      </c>
      <c r="E45" s="1" t="s">
        <v>77</v>
      </c>
      <c r="F45" s="2" t="s">
        <v>310</v>
      </c>
      <c r="G45" s="2">
        <v>23</v>
      </c>
    </row>
    <row r="46" spans="1:7" ht="12.75">
      <c r="A46" s="1" t="s">
        <v>84</v>
      </c>
      <c r="B46" s="2" t="str">
        <f>'Hráči hlavní tabulka'!B46</f>
        <v>Jordan EBERLE (EDM)</v>
      </c>
      <c r="C46" s="2">
        <f>'Hráči hlavní tabulka'!H46</f>
        <v>8</v>
      </c>
      <c r="E46" s="1" t="s">
        <v>84</v>
      </c>
      <c r="F46" s="2" t="s">
        <v>277</v>
      </c>
      <c r="G46" s="2">
        <v>22</v>
      </c>
    </row>
    <row r="47" spans="1:7" ht="12.75">
      <c r="A47" s="1" t="s">
        <v>94</v>
      </c>
      <c r="B47" s="2" t="str">
        <f>'Hráči hlavní tabulka'!B47</f>
        <v>Taylor HALL (EDM)</v>
      </c>
      <c r="C47" s="2">
        <f>'Hráči hlavní tabulka'!H47</f>
        <v>6</v>
      </c>
      <c r="E47" s="1" t="s">
        <v>94</v>
      </c>
      <c r="F47" s="2" t="s">
        <v>283</v>
      </c>
      <c r="G47" s="2">
        <v>22</v>
      </c>
    </row>
    <row r="48" spans="1:7" ht="12.75">
      <c r="A48" s="1" t="s">
        <v>220</v>
      </c>
      <c r="B48" s="2" t="str">
        <f>'Hráči hlavní tabulka'!B48</f>
        <v>Ryan WHITNEY (EDM)</v>
      </c>
      <c r="C48" s="2">
        <f>'Hráči hlavní tabulka'!H48</f>
        <v>14</v>
      </c>
      <c r="E48" s="1" t="s">
        <v>220</v>
      </c>
      <c r="F48" s="2" t="s">
        <v>270</v>
      </c>
      <c r="G48" s="2">
        <v>22</v>
      </c>
    </row>
    <row r="49" spans="1:7" ht="12.75">
      <c r="A49" s="1" t="s">
        <v>206</v>
      </c>
      <c r="B49" s="2" t="str">
        <f>'Hráči hlavní tabulka'!B49</f>
        <v>Tom GILBERT (EDM)</v>
      </c>
      <c r="C49" s="2">
        <f>'Hráči hlavní tabulka'!H49</f>
        <v>11</v>
      </c>
      <c r="E49" s="1" t="s">
        <v>206</v>
      </c>
      <c r="F49" s="2" t="s">
        <v>304</v>
      </c>
      <c r="G49" s="2">
        <v>22</v>
      </c>
    </row>
    <row r="50" spans="1:7" ht="12.75">
      <c r="A50" s="1" t="s">
        <v>233</v>
      </c>
      <c r="B50" s="2" t="str">
        <f>'Hráči hlavní tabulka'!B50</f>
        <v>Linus OMARK (EDM)</v>
      </c>
      <c r="C50" s="2">
        <f>'Hráči hlavní tabulka'!H50</f>
        <v>8</v>
      </c>
      <c r="E50" s="1" t="s">
        <v>233</v>
      </c>
      <c r="F50" s="2" t="s">
        <v>308</v>
      </c>
      <c r="G50" s="2">
        <v>22</v>
      </c>
    </row>
    <row r="51" spans="1:7" ht="12.75">
      <c r="A51" s="1" t="s">
        <v>137</v>
      </c>
      <c r="B51" s="2" t="str">
        <f>'Hráči hlavní tabulka'!B51</f>
        <v>Sam GAGNER (EDM)</v>
      </c>
      <c r="C51" s="2">
        <f>'Hráči hlavní tabulka'!H51</f>
        <v>24</v>
      </c>
      <c r="E51" s="1" t="s">
        <v>137</v>
      </c>
      <c r="F51" s="2" t="s">
        <v>276</v>
      </c>
      <c r="G51" s="2">
        <v>21</v>
      </c>
    </row>
    <row r="52" spans="1:7" ht="12.75">
      <c r="A52" s="1" t="s">
        <v>39</v>
      </c>
      <c r="B52" s="2" t="str">
        <f>'Hráči hlavní tabulka'!B52</f>
        <v>Aleš HEMSKÝ (EDM)</v>
      </c>
      <c r="C52" s="2">
        <f>'Hráči hlavní tabulka'!H52</f>
        <v>15</v>
      </c>
      <c r="E52" s="1" t="s">
        <v>39</v>
      </c>
      <c r="F52" s="2" t="s">
        <v>282</v>
      </c>
      <c r="G52" s="2">
        <v>21</v>
      </c>
    </row>
    <row r="53" spans="1:7" ht="12.75">
      <c r="A53" s="1" t="s">
        <v>52</v>
      </c>
      <c r="B53" s="2" t="str">
        <f>'Hráči hlavní tabulka'!B53</f>
        <v>Ryan JONES (EDM)</v>
      </c>
      <c r="C53" s="2">
        <f>'Hráči hlavní tabulka'!H53</f>
        <v>12</v>
      </c>
      <c r="E53" s="1" t="s">
        <v>52</v>
      </c>
      <c r="F53" s="2" t="s">
        <v>105</v>
      </c>
      <c r="G53" s="2">
        <v>21</v>
      </c>
    </row>
    <row r="54" spans="1:7" ht="12.75">
      <c r="A54" s="1" t="s">
        <v>9</v>
      </c>
      <c r="B54" s="2" t="str">
        <f>'Hráči hlavní tabulka'!B54</f>
        <v>Craig ANDERSON (OTT)</v>
      </c>
      <c r="C54" s="2">
        <f>'Hráči hlavní tabulka'!H54</f>
        <v>1</v>
      </c>
      <c r="E54" s="1" t="s">
        <v>9</v>
      </c>
      <c r="F54" s="2" t="s">
        <v>5</v>
      </c>
      <c r="G54" s="2">
        <v>21</v>
      </c>
    </row>
    <row r="55" spans="1:7" ht="12.75">
      <c r="A55" s="1" t="s">
        <v>20</v>
      </c>
      <c r="B55" s="2" t="str">
        <f>'Hráči hlavní tabulka'!B55</f>
        <v>Jared COWEN (OTT)</v>
      </c>
      <c r="C55" s="2">
        <f>'Hráči hlavní tabulka'!H55</f>
        <v>31</v>
      </c>
      <c r="E55" s="1" t="s">
        <v>20</v>
      </c>
      <c r="F55" s="2" t="s">
        <v>141</v>
      </c>
      <c r="G55" s="2">
        <v>20</v>
      </c>
    </row>
    <row r="56" spans="1:7" ht="12.75">
      <c r="A56" s="1" t="s">
        <v>81</v>
      </c>
      <c r="B56" s="2" t="str">
        <f>'Hráči hlavní tabulka'!B56</f>
        <v>Erik KARLSSON (OTT)</v>
      </c>
      <c r="C56" s="2">
        <f>'Hráči hlavní tabulka'!H56</f>
        <v>32</v>
      </c>
      <c r="E56" s="1" t="s">
        <v>81</v>
      </c>
      <c r="F56" s="2" t="s">
        <v>300</v>
      </c>
      <c r="G56" s="2">
        <v>20</v>
      </c>
    </row>
    <row r="57" spans="1:7" ht="12.75">
      <c r="A57" s="1" t="s">
        <v>89</v>
      </c>
      <c r="B57" s="2" t="str">
        <f>'Hráči hlavní tabulka'!B57</f>
        <v>Daniel ALFREDSSON (OTT)</v>
      </c>
      <c r="C57" s="2">
        <f>'Hráči hlavní tabulka'!H57</f>
        <v>31</v>
      </c>
      <c r="E57" s="1" t="s">
        <v>89</v>
      </c>
      <c r="F57" s="2" t="s">
        <v>307</v>
      </c>
      <c r="G57" s="2">
        <v>20</v>
      </c>
    </row>
    <row r="58" spans="1:7" ht="12.75">
      <c r="A58" s="1" t="s">
        <v>64</v>
      </c>
      <c r="B58" s="2" t="str">
        <f>'Hráči hlavní tabulka'!B58</f>
        <v>Jason SPEZZA (OTT)</v>
      </c>
      <c r="C58" s="2">
        <f>'Hráči hlavní tabulka'!H58</f>
        <v>29</v>
      </c>
      <c r="E58" s="1" t="s">
        <v>64</v>
      </c>
      <c r="F58" s="2" t="s">
        <v>271</v>
      </c>
      <c r="G58" s="2">
        <v>19</v>
      </c>
    </row>
    <row r="59" spans="1:7" ht="12.75">
      <c r="A59" s="1" t="s">
        <v>73</v>
      </c>
      <c r="B59" s="2" t="str">
        <f>'Hráči hlavní tabulka'!B59</f>
        <v>Milan MICHÁLEK (OTT)</v>
      </c>
      <c r="C59" s="2">
        <f>'Hráči hlavní tabulka'!H59</f>
        <v>27</v>
      </c>
      <c r="E59" s="1" t="s">
        <v>73</v>
      </c>
      <c r="F59" s="2" t="s">
        <v>272</v>
      </c>
      <c r="G59" s="2">
        <v>19</v>
      </c>
    </row>
    <row r="60" spans="1:7" ht="12.75">
      <c r="A60" s="1" t="s">
        <v>235</v>
      </c>
      <c r="B60" s="2" t="str">
        <f>'Hráči hlavní tabulka'!B60</f>
        <v>Colin GREENING (OTT)</v>
      </c>
      <c r="C60" s="2">
        <f>'Hráči hlavní tabulka'!H60</f>
        <v>0</v>
      </c>
      <c r="E60" s="1" t="s">
        <v>235</v>
      </c>
      <c r="F60" s="2" t="s">
        <v>294</v>
      </c>
      <c r="G60" s="2">
        <v>19</v>
      </c>
    </row>
    <row r="61" spans="1:7" ht="12.75">
      <c r="A61" s="1" t="s">
        <v>10</v>
      </c>
      <c r="B61" s="2" t="str">
        <f>'Hráči hlavní tabulka'!B61</f>
        <v>Chris PHILLIPS (OTT)</v>
      </c>
      <c r="C61" s="2">
        <f>'Hráči hlavní tabulka'!H61</f>
        <v>28</v>
      </c>
      <c r="E61" s="1" t="s">
        <v>10</v>
      </c>
      <c r="F61" s="2" t="s">
        <v>287</v>
      </c>
      <c r="G61" s="2">
        <v>18</v>
      </c>
    </row>
    <row r="62" spans="1:7" ht="12.75">
      <c r="A62" s="1" t="s">
        <v>51</v>
      </c>
      <c r="B62" s="2" t="str">
        <f>'Hráči hlavní tabulka'!B62</f>
        <v>Sergej GONCHAR (OTT)</v>
      </c>
      <c r="C62" s="2">
        <f>'Hráči hlavní tabulka'!H62</f>
        <v>40</v>
      </c>
      <c r="E62" s="1" t="s">
        <v>51</v>
      </c>
      <c r="F62" s="2" t="s">
        <v>269</v>
      </c>
      <c r="G62" s="2">
        <v>18</v>
      </c>
    </row>
    <row r="63" spans="1:7" ht="12.75">
      <c r="A63" s="1" t="s">
        <v>35</v>
      </c>
      <c r="B63" s="2" t="str">
        <f>'Hráči hlavní tabulka'!B63</f>
        <v>Kaspars DAUGAVINS (OTT)</v>
      </c>
      <c r="C63" s="2">
        <f>'Hráči hlavní tabulka'!H63</f>
        <v>24</v>
      </c>
      <c r="E63" s="1" t="s">
        <v>35</v>
      </c>
      <c r="F63" s="2" t="s">
        <v>171</v>
      </c>
      <c r="G63" s="2">
        <v>18</v>
      </c>
    </row>
    <row r="64" spans="1:7" ht="12.75">
      <c r="A64" s="1" t="s">
        <v>140</v>
      </c>
      <c r="B64" s="2" t="str">
        <f>'Hráči hlavní tabulka'!B64</f>
        <v>Kyle TURRIS (OTT)</v>
      </c>
      <c r="C64" s="2">
        <f>'Hráči hlavní tabulka'!H64</f>
        <v>28</v>
      </c>
      <c r="E64" s="1" t="s">
        <v>140</v>
      </c>
      <c r="F64" s="2" t="s">
        <v>182</v>
      </c>
      <c r="G64" s="2">
        <v>18</v>
      </c>
    </row>
    <row r="65" spans="1:7" ht="12.75">
      <c r="A65" s="1" t="s">
        <v>133</v>
      </c>
      <c r="B65" s="2" t="str">
        <f>'Hráči hlavní tabulka'!B65</f>
        <v>Bobby BUTLER (OTT)</v>
      </c>
      <c r="C65" s="2">
        <f>'Hráči hlavní tabulka'!H65</f>
        <v>0</v>
      </c>
      <c r="E65" s="1" t="s">
        <v>133</v>
      </c>
      <c r="F65" s="2" t="s">
        <v>153</v>
      </c>
      <c r="G65" s="2">
        <v>16</v>
      </c>
    </row>
    <row r="66" spans="1:7" ht="12.75">
      <c r="A66" s="1" t="s">
        <v>150</v>
      </c>
      <c r="B66" s="2" t="str">
        <f>'Hráči hlavní tabulka'!B66</f>
        <v>Chris NEIL (OTT)</v>
      </c>
      <c r="C66" s="2">
        <f>'Hráči hlavní tabulka'!H66</f>
        <v>39</v>
      </c>
      <c r="E66" s="1" t="s">
        <v>150</v>
      </c>
      <c r="F66" s="2" t="s">
        <v>289</v>
      </c>
      <c r="G66" s="2">
        <v>16</v>
      </c>
    </row>
    <row r="67" spans="1:7" ht="12.75">
      <c r="A67" s="1" t="s">
        <v>145</v>
      </c>
      <c r="B67" s="2" t="str">
        <f>'Hráči hlavní tabulka'!B67</f>
        <v>Ilya BRYZGALOV (PHI)</v>
      </c>
      <c r="C67" s="2">
        <f>'Hráči hlavní tabulka'!H67</f>
        <v>0</v>
      </c>
      <c r="E67" s="1" t="s">
        <v>145</v>
      </c>
      <c r="F67" s="2" t="s">
        <v>108</v>
      </c>
      <c r="G67" s="2">
        <v>15</v>
      </c>
    </row>
    <row r="68" spans="1:7" ht="12.75">
      <c r="A68" s="1" t="s">
        <v>112</v>
      </c>
      <c r="B68" s="2" t="str">
        <f>'Hráči hlavní tabulka'!B68</f>
        <v>Chris PRONGER (PHI)</v>
      </c>
      <c r="C68" s="2">
        <f>'Hráči hlavní tabulka'!H68</f>
        <v>20</v>
      </c>
      <c r="E68" s="1" t="s">
        <v>112</v>
      </c>
      <c r="F68" s="2" t="s">
        <v>249</v>
      </c>
      <c r="G68" s="2">
        <v>15</v>
      </c>
    </row>
    <row r="69" spans="1:7" ht="12.75">
      <c r="A69" s="1" t="s">
        <v>104</v>
      </c>
      <c r="B69" s="2" t="str">
        <f>'Hráči hlavní tabulka'!B69</f>
        <v>Kimmo TIMONEN (PHI)</v>
      </c>
      <c r="C69" s="2">
        <f>'Hráči hlavní tabulka'!H69</f>
        <v>13</v>
      </c>
      <c r="E69" s="1" t="s">
        <v>104</v>
      </c>
      <c r="F69" s="2" t="s">
        <v>306</v>
      </c>
      <c r="G69" s="2">
        <v>15</v>
      </c>
    </row>
    <row r="70" spans="1:7" ht="12.75">
      <c r="A70" s="1" t="s">
        <v>129</v>
      </c>
      <c r="B70" s="2" t="str">
        <f>'Hráči hlavní tabulka'!B70</f>
        <v>Scott HARTNELL (PHI)</v>
      </c>
      <c r="C70" s="2">
        <f>'Hráči hlavní tabulka'!H70</f>
        <v>25</v>
      </c>
      <c r="E70" s="1" t="s">
        <v>129</v>
      </c>
      <c r="F70" s="2" t="s">
        <v>189</v>
      </c>
      <c r="G70" s="2">
        <v>14</v>
      </c>
    </row>
    <row r="71" spans="1:7" ht="12.75">
      <c r="A71" s="1" t="s">
        <v>68</v>
      </c>
      <c r="B71" s="2" t="str">
        <f>'Hráči hlavní tabulka'!B71</f>
        <v>Ben HOLMSTRÖM (PHI)</v>
      </c>
      <c r="C71" s="2">
        <f>'Hráči hlavní tabulka'!H71</f>
        <v>21</v>
      </c>
      <c r="E71" s="1" t="s">
        <v>68</v>
      </c>
      <c r="F71" s="2" t="s">
        <v>174</v>
      </c>
      <c r="G71" s="2">
        <v>14</v>
      </c>
    </row>
    <row r="72" spans="1:7" ht="12.75">
      <c r="A72" s="1" t="s">
        <v>55</v>
      </c>
      <c r="B72" s="2" t="str">
        <f>'Hráči hlavní tabulka'!B72</f>
        <v>Jakub VORÁČEK (PHI)</v>
      </c>
      <c r="C72" s="2">
        <f>'Hráči hlavní tabulka'!H72</f>
        <v>37</v>
      </c>
      <c r="E72" s="1" t="s">
        <v>55</v>
      </c>
      <c r="F72" s="2" t="s">
        <v>132</v>
      </c>
      <c r="G72" s="2">
        <v>14</v>
      </c>
    </row>
    <row r="73" spans="1:7" ht="12.75">
      <c r="A73" s="1" t="s">
        <v>44</v>
      </c>
      <c r="B73" s="2" t="str">
        <f>'Hráči hlavní tabulka'!B73</f>
        <v>Claude GIROUX (PHI)</v>
      </c>
      <c r="C73" s="2">
        <f>'Hráči hlavní tabulka'!H73</f>
        <v>5</v>
      </c>
      <c r="E73" s="1" t="s">
        <v>44</v>
      </c>
      <c r="F73" s="2" t="s">
        <v>284</v>
      </c>
      <c r="G73" s="2">
        <v>13</v>
      </c>
    </row>
    <row r="74" spans="1:7" ht="12.75">
      <c r="A74" s="1" t="s">
        <v>25</v>
      </c>
      <c r="B74" s="2" t="str">
        <f>'Hráči hlavní tabulka'!B74</f>
        <v>Braydon COBURN (PHI)</v>
      </c>
      <c r="C74" s="2">
        <f>'Hráči hlavní tabulka'!H74</f>
        <v>19</v>
      </c>
      <c r="E74" s="1" t="s">
        <v>25</v>
      </c>
      <c r="F74" s="2" t="s">
        <v>62</v>
      </c>
      <c r="G74" s="2">
        <v>13</v>
      </c>
    </row>
    <row r="75" spans="1:7" ht="12.75">
      <c r="A75" s="1" t="s">
        <v>15</v>
      </c>
      <c r="B75" s="2" t="str">
        <f>'Hráči hlavní tabulka'!B75</f>
        <v>Erik GUSTAFSSON (PHI)</v>
      </c>
      <c r="C75" s="2">
        <f>'Hráči hlavní tabulka'!H75</f>
        <v>18</v>
      </c>
      <c r="E75" s="1" t="s">
        <v>15</v>
      </c>
      <c r="F75" s="2" t="s">
        <v>288</v>
      </c>
      <c r="G75" s="2">
        <v>12</v>
      </c>
    </row>
    <row r="76" spans="1:7" ht="12.75">
      <c r="A76" s="1" t="s">
        <v>147</v>
      </c>
      <c r="B76" s="2" t="str">
        <f>'Hráči hlavní tabulka'!B76</f>
        <v>Jody SHELLEY (PHI)</v>
      </c>
      <c r="C76" s="2">
        <f>'Hráči hlavní tabulka'!H76</f>
        <v>27</v>
      </c>
      <c r="E76" s="1" t="s">
        <v>147</v>
      </c>
      <c r="F76" s="2" t="s">
        <v>237</v>
      </c>
      <c r="G76" s="2">
        <v>11</v>
      </c>
    </row>
    <row r="77" spans="1:7" ht="12.75">
      <c r="A77" s="1" t="s">
        <v>146</v>
      </c>
      <c r="B77" s="2" t="str">
        <f>'Hráči hlavní tabulka'!B77</f>
        <v>Maxime TALBOT (PHI)</v>
      </c>
      <c r="C77" s="2">
        <f>'Hráči hlavní tabulka'!H77</f>
        <v>31</v>
      </c>
      <c r="E77" s="1" t="s">
        <v>146</v>
      </c>
      <c r="F77" s="2" t="s">
        <v>116</v>
      </c>
      <c r="G77" s="2">
        <v>11</v>
      </c>
    </row>
    <row r="78" spans="1:7" ht="12.75">
      <c r="A78" s="1" t="s">
        <v>142</v>
      </c>
      <c r="B78" s="2" t="str">
        <f>'Hráči hlavní tabulka'!B78</f>
        <v>Jaromír JÁGR (PHI)</v>
      </c>
      <c r="C78" s="2">
        <f>'Hráči hlavní tabulka'!H78</f>
        <v>46</v>
      </c>
      <c r="E78" s="1" t="s">
        <v>142</v>
      </c>
      <c r="F78" s="2" t="s">
        <v>305</v>
      </c>
      <c r="G78" s="2">
        <v>11</v>
      </c>
    </row>
    <row r="79" spans="1:7" ht="12.75">
      <c r="A79" s="1" t="s">
        <v>134</v>
      </c>
      <c r="B79" s="2" t="str">
        <f>'Hráči hlavní tabulka'!B79</f>
        <v>Wayne SIMMONDS (PHI)</v>
      </c>
      <c r="C79" s="2">
        <f>'Hráči hlavní tabulka'!H79</f>
        <v>5</v>
      </c>
      <c r="E79" s="1" t="s">
        <v>134</v>
      </c>
      <c r="F79" s="2" t="s">
        <v>286</v>
      </c>
      <c r="G79" s="2">
        <v>10</v>
      </c>
    </row>
    <row r="80" spans="1:7" ht="12.75">
      <c r="A80" s="1" t="s">
        <v>125</v>
      </c>
      <c r="B80" s="2" t="str">
        <f>'Hráči hlavní tabulka'!B80</f>
        <v>Mike SMITH (PHO)</v>
      </c>
      <c r="C80" s="2">
        <f>'Hráči hlavní tabulka'!H80</f>
        <v>0</v>
      </c>
      <c r="E80" s="1" t="s">
        <v>125</v>
      </c>
      <c r="F80" s="2" t="s">
        <v>264</v>
      </c>
      <c r="G80" s="2">
        <v>9</v>
      </c>
    </row>
    <row r="81" spans="1:7" ht="12.75">
      <c r="A81" s="1" t="s">
        <v>3</v>
      </c>
      <c r="B81" s="2" t="str">
        <f>'Hráči hlavní tabulka'!B81</f>
        <v>Derek MORRIS (PHO)</v>
      </c>
      <c r="C81" s="2">
        <f>'Hráči hlavní tabulka'!H81</f>
        <v>20</v>
      </c>
      <c r="E81" s="1" t="s">
        <v>3</v>
      </c>
      <c r="F81" s="2" t="s">
        <v>281</v>
      </c>
      <c r="G81" s="2">
        <v>8</v>
      </c>
    </row>
    <row r="82" spans="1:7" ht="12.75">
      <c r="A82" s="1" t="s">
        <v>47</v>
      </c>
      <c r="B82" s="2" t="str">
        <f>'Hráči hlavní tabulka'!B82</f>
        <v>Keith YANDLE (PHO)</v>
      </c>
      <c r="C82" s="2">
        <f>'Hráči hlavní tabulka'!H82</f>
        <v>24</v>
      </c>
      <c r="E82" s="1" t="s">
        <v>47</v>
      </c>
      <c r="F82" s="2" t="s">
        <v>179</v>
      </c>
      <c r="G82" s="2">
        <v>8</v>
      </c>
    </row>
    <row r="83" spans="1:7" ht="12.75">
      <c r="A83" s="1" t="s">
        <v>33</v>
      </c>
      <c r="B83" s="2" t="str">
        <f>'Hráči hlavní tabulka'!B83</f>
        <v>Radim VRBATA (PHO)</v>
      </c>
      <c r="C83" s="2">
        <f>'Hráči hlavní tabulka'!H83</f>
        <v>29</v>
      </c>
      <c r="E83" s="1" t="s">
        <v>33</v>
      </c>
      <c r="F83" s="2" t="s">
        <v>236</v>
      </c>
      <c r="G83" s="2">
        <v>8</v>
      </c>
    </row>
    <row r="84" spans="1:7" ht="12.75">
      <c r="A84" s="1" t="s">
        <v>74</v>
      </c>
      <c r="B84" s="2" t="str">
        <f>'Hráči hlavní tabulka'!B84</f>
        <v>Boyd GORDON (PHO)</v>
      </c>
      <c r="C84" s="2">
        <f>'Hráči hlavní tabulka'!H84</f>
        <v>3</v>
      </c>
      <c r="E84" s="1" t="s">
        <v>74</v>
      </c>
      <c r="F84" s="2" t="s">
        <v>208</v>
      </c>
      <c r="G84" s="2">
        <v>8</v>
      </c>
    </row>
    <row r="85" spans="1:7" ht="12.75">
      <c r="A85" s="1" t="s">
        <v>63</v>
      </c>
      <c r="B85" s="2" t="str">
        <f>'Hráči hlavní tabulka'!B85</f>
        <v>Shane DOAN (PHO)</v>
      </c>
      <c r="C85" s="2">
        <f>'Hráči hlavní tabulka'!H85</f>
        <v>22</v>
      </c>
      <c r="E85" s="1" t="s">
        <v>63</v>
      </c>
      <c r="F85" s="2" t="s">
        <v>251</v>
      </c>
      <c r="G85" s="2">
        <v>8</v>
      </c>
    </row>
    <row r="86" spans="1:7" ht="12.75">
      <c r="A86" s="1" t="s">
        <v>90</v>
      </c>
      <c r="B86" s="2" t="str">
        <f>'Hráči hlavní tabulka'!B86</f>
        <v>Ray WHITNEY (PHO)</v>
      </c>
      <c r="C86" s="2">
        <f>'Hráči hlavní tabulka'!H86</f>
        <v>11</v>
      </c>
      <c r="E86" s="1" t="s">
        <v>90</v>
      </c>
      <c r="F86" s="2" t="s">
        <v>154</v>
      </c>
      <c r="G86" s="2">
        <v>6</v>
      </c>
    </row>
    <row r="87" spans="1:7" ht="12.75">
      <c r="A87" s="1" t="s">
        <v>82</v>
      </c>
      <c r="B87" s="2" t="str">
        <f>'Hráči hlavní tabulka'!B87</f>
        <v>Oliver EKMAN-LARSSON (PHO)</v>
      </c>
      <c r="C87" s="2">
        <f>'Hráči hlavní tabulka'!H87</f>
        <v>15</v>
      </c>
      <c r="E87" s="1" t="s">
        <v>82</v>
      </c>
      <c r="F87" s="2" t="s">
        <v>7</v>
      </c>
      <c r="G87" s="2">
        <v>6</v>
      </c>
    </row>
    <row r="88" spans="1:7" ht="12.75">
      <c r="A88" s="1" t="s">
        <v>106</v>
      </c>
      <c r="B88" s="2" t="str">
        <f>'Hráči hlavní tabulka'!B88</f>
        <v>Adrian AUCOIN (PHO)</v>
      </c>
      <c r="C88" s="2">
        <f>'Hráči hlavní tabulka'!H88</f>
        <v>20</v>
      </c>
      <c r="E88" s="1" t="s">
        <v>106</v>
      </c>
      <c r="F88" s="2" t="s">
        <v>102</v>
      </c>
      <c r="G88" s="2">
        <v>5</v>
      </c>
    </row>
    <row r="89" spans="1:7" ht="12.75">
      <c r="A89" s="1" t="s">
        <v>99</v>
      </c>
      <c r="B89" s="2" t="str">
        <f>'Hráči hlavní tabulka'!B89</f>
        <v>Martin HANZAL (PHO)</v>
      </c>
      <c r="C89" s="2">
        <f>'Hráči hlavní tabulka'!H89</f>
        <v>22</v>
      </c>
      <c r="E89" s="1" t="s">
        <v>99</v>
      </c>
      <c r="F89" s="2" t="s">
        <v>298</v>
      </c>
      <c r="G89" s="2">
        <v>5</v>
      </c>
    </row>
    <row r="90" spans="1:7" ht="12.75">
      <c r="A90" s="1" t="s">
        <v>122</v>
      </c>
      <c r="B90" s="2" t="str">
        <f>'Hráči hlavní tabulka'!B90</f>
        <v>Daymond LANGKOW (PHO)</v>
      </c>
      <c r="C90" s="2">
        <f>'Hráči hlavní tabulka'!H90</f>
        <v>3</v>
      </c>
      <c r="E90" s="1" t="s">
        <v>122</v>
      </c>
      <c r="F90" s="2" t="s">
        <v>197</v>
      </c>
      <c r="G90" s="2">
        <v>5</v>
      </c>
    </row>
    <row r="91" spans="1:7" ht="12.75">
      <c r="A91" s="1" t="s">
        <v>258</v>
      </c>
      <c r="B91" s="2" t="str">
        <f>'Hráči hlavní tabulka'!B91</f>
        <v>Mikkel BOEDKER (PHO)</v>
      </c>
      <c r="C91" s="2">
        <f>'Hráči hlavní tabulka'!H91</f>
        <v>23</v>
      </c>
      <c r="E91" s="1" t="s">
        <v>258</v>
      </c>
      <c r="F91" s="2" t="s">
        <v>317</v>
      </c>
      <c r="G91" s="2">
        <v>5</v>
      </c>
    </row>
    <row r="92" spans="1:7" ht="12.75">
      <c r="A92" s="1" t="s">
        <v>45</v>
      </c>
      <c r="B92" s="2" t="str">
        <f>'Hráči hlavní tabulka'!B92</f>
        <v>Taylor PYATT (PHO)</v>
      </c>
      <c r="C92" s="2">
        <f>'Hráči hlavní tabulka'!H92</f>
        <v>26</v>
      </c>
      <c r="E92" s="1" t="s">
        <v>45</v>
      </c>
      <c r="F92" s="2" t="s">
        <v>158</v>
      </c>
      <c r="G92" s="2">
        <v>4</v>
      </c>
    </row>
    <row r="93" spans="1:7" ht="12.75">
      <c r="A93" s="1" t="s">
        <v>28</v>
      </c>
      <c r="B93" s="2" t="str">
        <f>'Hráči hlavní tabulka'!B93</f>
        <v>Michal NEUVIRTH (WSH)</v>
      </c>
      <c r="C93" s="2">
        <f>'Hráči hlavní tabulka'!H93</f>
        <v>0</v>
      </c>
      <c r="E93" s="1" t="s">
        <v>28</v>
      </c>
      <c r="F93" s="2" t="s">
        <v>124</v>
      </c>
      <c r="G93" s="2">
        <v>4</v>
      </c>
    </row>
    <row r="94" spans="1:7" ht="12.75">
      <c r="A94" s="1" t="s">
        <v>18</v>
      </c>
      <c r="B94" s="2" t="str">
        <f>'Hráči hlavní tabulka'!B94</f>
        <v>Dennis WIDEMAN (WSH)</v>
      </c>
      <c r="C94" s="2">
        <f>'Hráči hlavní tabulka'!H94</f>
        <v>5</v>
      </c>
      <c r="E94" s="1" t="s">
        <v>18</v>
      </c>
      <c r="F94" s="2" t="s">
        <v>303</v>
      </c>
      <c r="G94" s="2">
        <v>3</v>
      </c>
    </row>
    <row r="95" spans="1:7" ht="12.75">
      <c r="A95" s="1" t="s">
        <v>0</v>
      </c>
      <c r="B95" s="2" t="str">
        <f>'Hráči hlavní tabulka'!B95</f>
        <v>John CARLSON (WSH)</v>
      </c>
      <c r="C95" s="2">
        <f>'Hráči hlavní tabulka'!H95</f>
        <v>34</v>
      </c>
      <c r="E95" s="1" t="s">
        <v>0</v>
      </c>
      <c r="F95" s="2" t="s">
        <v>309</v>
      </c>
      <c r="G95" s="2">
        <v>3</v>
      </c>
    </row>
    <row r="96" spans="1:7" ht="12.75">
      <c r="A96" s="1" t="s">
        <v>95</v>
      </c>
      <c r="B96" s="2" t="str">
        <f>'Hráči hlavní tabulka'!B96</f>
        <v>Alex OVECHKIN (WSH)</v>
      </c>
      <c r="C96" s="2">
        <f>'Hráči hlavní tabulka'!H96</f>
        <v>57</v>
      </c>
      <c r="E96" s="1" t="s">
        <v>95</v>
      </c>
      <c r="F96" s="2" t="s">
        <v>275</v>
      </c>
      <c r="G96" s="2">
        <v>1</v>
      </c>
    </row>
    <row r="97" spans="1:7" ht="12.75">
      <c r="A97" s="1" t="s">
        <v>85</v>
      </c>
      <c r="B97" s="2" t="str">
        <f>'Hráči hlavní tabulka'!B97</f>
        <v>Nicklas BACKSTROM (WSH)</v>
      </c>
      <c r="C97" s="2">
        <f>'Hráči hlavní tabulka'!H97</f>
        <v>35</v>
      </c>
      <c r="E97" s="1" t="s">
        <v>85</v>
      </c>
      <c r="F97" s="2" t="s">
        <v>40</v>
      </c>
      <c r="G97" s="2">
        <v>1</v>
      </c>
    </row>
    <row r="98" spans="1:7" ht="12.75">
      <c r="A98" s="1" t="s">
        <v>76</v>
      </c>
      <c r="B98" s="2" t="str">
        <f>'Hráči hlavní tabulka'!B98</f>
        <v>Alexander SEMIN (WSH)</v>
      </c>
      <c r="C98" s="2">
        <f>'Hráči hlavní tabulka'!H98</f>
        <v>27</v>
      </c>
      <c r="E98" s="1" t="s">
        <v>76</v>
      </c>
      <c r="F98" s="2" t="s">
        <v>267</v>
      </c>
      <c r="G98" s="2">
        <v>1</v>
      </c>
    </row>
    <row r="99" spans="1:7" ht="12.75">
      <c r="A99" s="1" t="s">
        <v>67</v>
      </c>
      <c r="B99" s="2" t="str">
        <f>'Hráči hlavní tabulka'!B99</f>
        <v>Jason CHIMERA (WSH)</v>
      </c>
      <c r="C99" s="2">
        <f>'Hráči hlavní tabulka'!H99</f>
        <v>24</v>
      </c>
      <c r="E99" s="1" t="s">
        <v>67</v>
      </c>
      <c r="F99" s="2" t="s">
        <v>268</v>
      </c>
      <c r="G99" s="2">
        <v>0</v>
      </c>
    </row>
    <row r="100" spans="1:7" ht="12.75">
      <c r="A100" s="1" t="s">
        <v>123</v>
      </c>
      <c r="B100" s="2" t="str">
        <f>'Hráči hlavní tabulka'!B100</f>
        <v>Roman HAMRLIK (WSH)</v>
      </c>
      <c r="C100" s="2">
        <f>'Hráči hlavní tabulka'!H100</f>
        <v>35</v>
      </c>
      <c r="E100" s="1" t="s">
        <v>123</v>
      </c>
      <c r="F100" s="2" t="s">
        <v>163</v>
      </c>
      <c r="G100" s="2">
        <v>0</v>
      </c>
    </row>
    <row r="101" spans="1:7" ht="12.75">
      <c r="A101" s="1" t="s">
        <v>222</v>
      </c>
      <c r="B101" s="2" t="str">
        <f>'Hráči hlavní tabulka'!B101</f>
        <v>Mike GREEN (WSH)</v>
      </c>
      <c r="C101" s="2">
        <f>'Hráči hlavní tabulka'!H101</f>
        <v>27</v>
      </c>
      <c r="E101" s="1" t="s">
        <v>222</v>
      </c>
      <c r="F101" s="2" t="s">
        <v>16</v>
      </c>
      <c r="G101" s="2">
        <v>0</v>
      </c>
    </row>
    <row r="102" spans="1:7" ht="12.75">
      <c r="A102" s="1" t="s">
        <v>211</v>
      </c>
      <c r="B102" s="2" t="str">
        <f>'Hráči hlavní tabulka'!B102</f>
        <v>Troy BROUWER (WSH)</v>
      </c>
      <c r="C102" s="2">
        <f>'Hráči hlavní tabulka'!H102</f>
        <v>28</v>
      </c>
      <c r="E102" s="1" t="s">
        <v>211</v>
      </c>
      <c r="F102" s="2" t="s">
        <v>2</v>
      </c>
      <c r="G102" s="2">
        <v>0</v>
      </c>
    </row>
    <row r="103" spans="1:7" ht="12.75">
      <c r="A103" s="1" t="s">
        <v>260</v>
      </c>
      <c r="B103" s="2" t="str">
        <f>'Hráči hlavní tabulka'!B103</f>
        <v>Brooks LAICH (WSH)</v>
      </c>
      <c r="C103" s="2">
        <f>'Hráči hlavní tabulka'!H103</f>
        <v>33</v>
      </c>
      <c r="E103" s="1" t="s">
        <v>260</v>
      </c>
      <c r="F103" s="2" t="s">
        <v>293</v>
      </c>
      <c r="G103" s="2">
        <v>0</v>
      </c>
    </row>
    <row r="104" spans="1:7" ht="12.75">
      <c r="A104" s="1" t="s">
        <v>252</v>
      </c>
      <c r="B104" s="2" t="str">
        <f>'Hráči hlavní tabulka'!B104</f>
        <v>Mathieu PERREAULT (WSH)</v>
      </c>
      <c r="C104" s="2">
        <f>'Hráči hlavní tabulka'!H104</f>
        <v>5</v>
      </c>
      <c r="E104" s="1" t="s">
        <v>252</v>
      </c>
      <c r="F104" s="2" t="s">
        <v>299</v>
      </c>
      <c r="G104" s="2">
        <v>0</v>
      </c>
    </row>
    <row r="105" spans="1:7" ht="12.75">
      <c r="A105" s="1" t="s">
        <v>246</v>
      </c>
      <c r="B105" s="2" t="str">
        <f>'Hráči hlavní tabulka'!B105</f>
        <v>Matt HENDRICKS (WSH)</v>
      </c>
      <c r="C105" s="2">
        <f>'Hráči hlavní tabulka'!H105</f>
        <v>34</v>
      </c>
      <c r="E105" s="1" t="s">
        <v>246</v>
      </c>
      <c r="F105" s="2" t="s">
        <v>226</v>
      </c>
      <c r="G105" s="2">
        <v>0</v>
      </c>
    </row>
    <row r="106" spans="1:7" ht="12.75">
      <c r="A106" s="1"/>
      <c r="B106" s="2"/>
      <c r="C106" s="2"/>
      <c r="E106" s="1"/>
      <c r="F106" s="2"/>
      <c r="G106" s="2"/>
    </row>
    <row r="107" spans="1:7" ht="12.75">
      <c r="A107" s="1"/>
      <c r="B107" s="2"/>
      <c r="C107" s="2"/>
      <c r="E107" s="1"/>
      <c r="F107" s="2"/>
      <c r="G107" s="2"/>
    </row>
    <row r="108" spans="1:7" ht="12.75">
      <c r="A108" s="1"/>
      <c r="B108" s="2"/>
      <c r="C108" s="2"/>
      <c r="E108" s="1"/>
      <c r="F108" s="2"/>
      <c r="G108" s="2"/>
    </row>
    <row r="109" spans="1:7" ht="12.75">
      <c r="A109" s="1"/>
      <c r="B109" s="2"/>
      <c r="C109" s="2"/>
      <c r="E109" s="1"/>
      <c r="F109" s="2"/>
      <c r="G109" s="2"/>
    </row>
    <row r="110" spans="1:7" ht="12.75">
      <c r="A110" s="1"/>
      <c r="B110" s="2"/>
      <c r="C110" s="2"/>
      <c r="E110" s="1"/>
      <c r="F110" s="2"/>
      <c r="G110" s="2"/>
    </row>
    <row r="111" spans="1:7" ht="12.75">
      <c r="A111" s="1"/>
      <c r="B111" s="2"/>
      <c r="C111" s="2"/>
      <c r="E111" s="1"/>
      <c r="F111" s="2"/>
      <c r="G111" s="2"/>
    </row>
    <row r="112" spans="1:7" ht="12.75">
      <c r="A112" s="1"/>
      <c r="B112" s="2"/>
      <c r="C112" s="2"/>
      <c r="E112" s="1"/>
      <c r="F112" s="2"/>
      <c r="G112" s="2"/>
    </row>
    <row r="113" spans="1:7" ht="12.75">
      <c r="A113" s="1"/>
      <c r="B113" s="2"/>
      <c r="C113" s="2"/>
      <c r="E113" s="1"/>
      <c r="F113" s="2"/>
      <c r="G113" s="2"/>
    </row>
    <row r="114" spans="1:7" ht="12.75">
      <c r="A114" s="1"/>
      <c r="B114" s="2"/>
      <c r="C114" s="2"/>
      <c r="E114" s="1"/>
      <c r="F114" s="2"/>
      <c r="G114" s="2"/>
    </row>
    <row r="115" spans="1:7" ht="12.75">
      <c r="A115" s="1"/>
      <c r="B115" s="2"/>
      <c r="C115" s="2"/>
      <c r="E115" s="1"/>
      <c r="F115" s="2"/>
      <c r="G115" s="2"/>
    </row>
    <row r="116" spans="1:7" ht="12.75">
      <c r="A116" s="1"/>
      <c r="B116" s="2"/>
      <c r="C116" s="2"/>
      <c r="E116" s="1"/>
      <c r="F116" s="2"/>
      <c r="G116" s="2"/>
    </row>
    <row r="117" spans="1:7" ht="12.75">
      <c r="A117" s="1"/>
      <c r="B117" s="2"/>
      <c r="C117" s="2"/>
      <c r="E117" s="1"/>
      <c r="F117" s="2"/>
      <c r="G117" s="2"/>
    </row>
    <row r="118" spans="1:7" ht="12.75">
      <c r="A118" s="1"/>
      <c r="B118" s="2"/>
      <c r="C118" s="2"/>
      <c r="E118" s="1"/>
      <c r="F118" s="2"/>
      <c r="G118" s="2"/>
    </row>
    <row r="119" spans="1:7" ht="12.75">
      <c r="A119" s="1"/>
      <c r="B119" s="2"/>
      <c r="C119" s="2"/>
      <c r="E119" s="1"/>
      <c r="F119" s="2"/>
      <c r="G119" s="2"/>
    </row>
    <row r="120" spans="1:7" ht="12.75">
      <c r="A120" s="1"/>
      <c r="B120" s="2"/>
      <c r="C120" s="2"/>
      <c r="E120" s="1"/>
      <c r="F120" s="2"/>
      <c r="G120" s="2"/>
    </row>
    <row r="121" spans="1:7" ht="12.75">
      <c r="A121" s="1"/>
      <c r="B121" s="2"/>
      <c r="C121" s="2"/>
      <c r="E121" s="1"/>
      <c r="F121" s="2"/>
      <c r="G121" s="2"/>
    </row>
    <row r="122" spans="1:7" ht="12.75">
      <c r="A122" s="1"/>
      <c r="B122" s="2"/>
      <c r="C122" s="2"/>
      <c r="E122" s="1"/>
      <c r="F122" s="2"/>
      <c r="G122" s="2"/>
    </row>
    <row r="123" spans="1:7" ht="12.75">
      <c r="A123" s="1"/>
      <c r="B123" s="2"/>
      <c r="C123" s="2"/>
      <c r="E123" s="1"/>
      <c r="F123" s="2"/>
      <c r="G123" s="2"/>
    </row>
    <row r="124" spans="1:7" ht="12.75">
      <c r="A124" s="1"/>
      <c r="B124" s="2"/>
      <c r="C124" s="2"/>
      <c r="E124" s="1"/>
      <c r="F124" s="2"/>
      <c r="G124" s="2"/>
    </row>
    <row r="125" spans="1:7" ht="12.75">
      <c r="A125" s="1"/>
      <c r="B125" s="2"/>
      <c r="C125" s="2"/>
      <c r="E125" s="1"/>
      <c r="F125" s="2"/>
      <c r="G125" s="2"/>
    </row>
    <row r="126" spans="1:7" ht="12.75">
      <c r="A126" s="1"/>
      <c r="B126" s="2"/>
      <c r="C126" s="2"/>
      <c r="E126" s="1"/>
      <c r="F126" s="2"/>
      <c r="G126" s="2"/>
    </row>
    <row r="127" spans="1:7" ht="12.75">
      <c r="A127" s="1"/>
      <c r="B127" s="2"/>
      <c r="C127" s="2"/>
      <c r="E127" s="1"/>
      <c r="F127" s="2"/>
      <c r="G127" s="2"/>
    </row>
    <row r="128" spans="1:7" ht="12.75">
      <c r="A128" s="1"/>
      <c r="B128" s="2"/>
      <c r="C128" s="2"/>
      <c r="E128" s="1"/>
      <c r="F128" s="2"/>
      <c r="G128" s="2"/>
    </row>
    <row r="129" spans="1:7" ht="12.75">
      <c r="A129" s="1"/>
      <c r="B129" s="2"/>
      <c r="C129" s="2"/>
      <c r="E129" s="1"/>
      <c r="F129" s="2"/>
      <c r="G129" s="2"/>
    </row>
    <row r="130" spans="1:7" ht="12.75">
      <c r="A130" s="1"/>
      <c r="B130" s="2"/>
      <c r="C130" s="2"/>
      <c r="E130" s="1"/>
      <c r="F130" s="2"/>
      <c r="G130" s="2"/>
    </row>
    <row r="131" spans="1:7" ht="12.75">
      <c r="A131" s="1"/>
      <c r="B131" s="2"/>
      <c r="C131" s="2"/>
      <c r="E131" s="1"/>
      <c r="F131" s="2"/>
      <c r="G131" s="2"/>
    </row>
    <row r="132" spans="1:7" ht="12.75">
      <c r="A132" s="1"/>
      <c r="B132" s="2"/>
      <c r="C132" s="2"/>
      <c r="E132" s="1"/>
      <c r="F132" s="2"/>
      <c r="G132" s="2"/>
    </row>
    <row r="133" spans="1:7" ht="12.75">
      <c r="A133" s="1"/>
      <c r="B133" s="2"/>
      <c r="C133" s="2"/>
      <c r="E133" s="1"/>
      <c r="F133" s="2"/>
      <c r="G133" s="2"/>
    </row>
    <row r="134" spans="1:7" ht="12.75">
      <c r="A134" s="1"/>
      <c r="B134" s="2"/>
      <c r="C134" s="2"/>
      <c r="E134" s="1"/>
      <c r="F134" s="2"/>
      <c r="G134" s="2"/>
    </row>
    <row r="135" spans="1:7" ht="12.75">
      <c r="A135" s="1"/>
      <c r="B135" s="2"/>
      <c r="C135" s="2"/>
      <c r="E135" s="1"/>
      <c r="F135" s="2"/>
      <c r="G135" s="2"/>
    </row>
    <row r="136" spans="1:7" ht="12.75">
      <c r="A136" s="1"/>
      <c r="B136" s="2"/>
      <c r="C136" s="2"/>
      <c r="E136" s="1"/>
      <c r="F136" s="2"/>
      <c r="G136" s="2"/>
    </row>
    <row r="137" spans="1:7" ht="12.75">
      <c r="A137" s="1"/>
      <c r="B137" s="2"/>
      <c r="C137" s="2"/>
      <c r="E137" s="1"/>
      <c r="F137" s="2"/>
      <c r="G137" s="2"/>
    </row>
    <row r="138" spans="1:7" ht="12.75">
      <c r="A138" s="1"/>
      <c r="B138" s="2"/>
      <c r="C138" s="2"/>
      <c r="E138" s="1"/>
      <c r="F138" s="2"/>
      <c r="G138" s="2"/>
    </row>
    <row r="139" spans="1:7" ht="12.75">
      <c r="A139" s="1"/>
      <c r="B139" s="2"/>
      <c r="C139" s="2"/>
      <c r="E139" s="1"/>
      <c r="F139" s="2"/>
      <c r="G139" s="2"/>
    </row>
    <row r="140" spans="1:7" ht="12.75">
      <c r="A140" s="1"/>
      <c r="B140" s="2"/>
      <c r="C140" s="2"/>
      <c r="E140" s="1"/>
      <c r="F140" s="2"/>
      <c r="G140" s="2"/>
    </row>
    <row r="141" spans="1:7" ht="12.75">
      <c r="A141" s="1"/>
      <c r="B141" s="2"/>
      <c r="C141" s="2"/>
      <c r="E141" s="1"/>
      <c r="F141" s="2"/>
      <c r="G141" s="2"/>
    </row>
    <row r="142" spans="1:7" ht="12.75">
      <c r="A142" s="1"/>
      <c r="B142" s="2"/>
      <c r="C142" s="2"/>
      <c r="E142" s="1"/>
      <c r="F142" s="2"/>
      <c r="G142" s="2"/>
    </row>
    <row r="143" spans="1:7" ht="12.75">
      <c r="A143" s="1"/>
      <c r="B143" s="2"/>
      <c r="C143" s="2"/>
      <c r="E143" s="1"/>
      <c r="F143" s="2"/>
      <c r="G143" s="2"/>
    </row>
    <row r="144" spans="1:7" ht="12.75">
      <c r="A144" s="1"/>
      <c r="B144" s="2"/>
      <c r="C144" s="2"/>
      <c r="E144" s="1"/>
      <c r="F144" s="2"/>
      <c r="G144" s="2"/>
    </row>
    <row r="145" spans="1:7" ht="12.75">
      <c r="A145" s="1"/>
      <c r="B145" s="2"/>
      <c r="C145" s="2"/>
      <c r="E145" s="1"/>
      <c r="F145" s="2"/>
      <c r="G145" s="2"/>
    </row>
    <row r="146" spans="1:7" ht="12.75">
      <c r="A146" s="1"/>
      <c r="B146" s="2"/>
      <c r="C146" s="2"/>
      <c r="E146" s="1"/>
      <c r="F146" s="2"/>
      <c r="G146" s="2"/>
    </row>
    <row r="147" spans="1:7" ht="12.75">
      <c r="A147" s="1"/>
      <c r="B147" s="2"/>
      <c r="C147" s="2"/>
      <c r="E147" s="1"/>
      <c r="F147" s="2"/>
      <c r="G147" s="2"/>
    </row>
    <row r="148" spans="1:7" ht="12.75">
      <c r="A148" s="1"/>
      <c r="B148" s="2"/>
      <c r="C148" s="2"/>
      <c r="E148" s="1"/>
      <c r="F148" s="2"/>
      <c r="G148" s="2"/>
    </row>
    <row r="149" spans="1:7" ht="12.75">
      <c r="A149" s="1"/>
      <c r="B149" s="2"/>
      <c r="C149" s="2"/>
      <c r="E149" s="1"/>
      <c r="F149" s="2"/>
      <c r="G149" s="2"/>
    </row>
    <row r="150" spans="1:7" ht="12.75">
      <c r="A150" s="1"/>
      <c r="B150" s="2"/>
      <c r="C150" s="2"/>
      <c r="E150" s="1"/>
      <c r="F150" s="2"/>
      <c r="G150" s="2"/>
    </row>
    <row r="151" spans="1:7" ht="12.75">
      <c r="A151" s="1"/>
      <c r="B151" s="2"/>
      <c r="C151" s="2"/>
      <c r="E151" s="1"/>
      <c r="F151" s="2"/>
      <c r="G151" s="2"/>
    </row>
    <row r="152" spans="1:7" ht="12.75">
      <c r="A152" s="1"/>
      <c r="B152" s="2"/>
      <c r="C152" s="2"/>
      <c r="E152" s="1"/>
      <c r="F152" s="2"/>
      <c r="G152" s="2"/>
    </row>
    <row r="153" spans="1:7" ht="12.75">
      <c r="A153" s="1"/>
      <c r="B153" s="2"/>
      <c r="C153" s="2"/>
      <c r="E153" s="1"/>
      <c r="F153" s="2"/>
      <c r="G153" s="2"/>
    </row>
    <row r="154" spans="1:7" ht="12.75">
      <c r="A154" s="1"/>
      <c r="B154" s="2"/>
      <c r="C154" s="2"/>
      <c r="E154" s="1"/>
      <c r="F154" s="2"/>
      <c r="G154" s="2"/>
    </row>
    <row r="155" spans="1:7" ht="12.75">
      <c r="A155" s="1"/>
      <c r="B155" s="2"/>
      <c r="C155" s="2"/>
      <c r="E155" s="1"/>
      <c r="F155" s="2"/>
      <c r="G155" s="2"/>
    </row>
    <row r="156" spans="1:7" ht="12.75">
      <c r="A156" s="1"/>
      <c r="B156" s="2"/>
      <c r="C156" s="2"/>
      <c r="E156" s="1"/>
      <c r="F156" s="2"/>
      <c r="G156" s="2"/>
    </row>
    <row r="157" spans="1:7" ht="12.75">
      <c r="A157" s="1"/>
      <c r="B157" s="2"/>
      <c r="C157" s="2"/>
      <c r="E157" s="1"/>
      <c r="F157" s="2"/>
      <c r="G157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M18" sqref="M18"/>
    </sheetView>
  </sheetViews>
  <sheetFormatPr defaultColWidth="9.140625" defaultRowHeight="12.75" customHeight="1"/>
  <cols>
    <col min="1" max="1" width="4.57421875" style="0" customWidth="1"/>
    <col min="2" max="2" width="30.140625" style="0" customWidth="1"/>
    <col min="3" max="4" width="9.140625" style="0" customWidth="1"/>
    <col min="5" max="5" width="4.57421875" style="0" customWidth="1"/>
    <col min="6" max="6" width="30.140625" style="0" customWidth="1"/>
    <col min="7" max="7" width="9.140625" style="0" customWidth="1"/>
  </cols>
  <sheetData>
    <row r="1" spans="2:7" ht="12.75">
      <c r="B1" s="2" t="s">
        <v>202</v>
      </c>
      <c r="C1" s="2" t="s">
        <v>213</v>
      </c>
      <c r="F1" s="2" t="s">
        <v>202</v>
      </c>
      <c r="G1" s="2" t="s">
        <v>213</v>
      </c>
    </row>
    <row r="2" spans="1:7" ht="12.75">
      <c r="A2" s="1" t="s">
        <v>175</v>
      </c>
      <c r="B2" s="2" t="str">
        <f>'Hráči hlavní tabulka'!B2</f>
        <v>Tim THOMAS (BOS)</v>
      </c>
      <c r="C2" s="2">
        <f>'Hráči hlavní tabulka'!I2</f>
        <v>-8</v>
      </c>
      <c r="E2" s="1" t="s">
        <v>175</v>
      </c>
      <c r="F2" s="2" t="s">
        <v>297</v>
      </c>
      <c r="G2" s="2">
        <v>21</v>
      </c>
    </row>
    <row r="3" spans="1:7" ht="12.75">
      <c r="A3" s="1" t="s">
        <v>168</v>
      </c>
      <c r="B3" s="2" t="str">
        <f>'Hráči hlavní tabulka'!B3</f>
        <v>Zdeno CHARA (BOS)</v>
      </c>
      <c r="C3" s="2">
        <f>'Hráči hlavní tabulka'!I3</f>
        <v>-12</v>
      </c>
      <c r="E3" s="1" t="s">
        <v>168</v>
      </c>
      <c r="F3" s="2" t="s">
        <v>319</v>
      </c>
      <c r="G3" s="2">
        <v>19</v>
      </c>
    </row>
    <row r="4" spans="1:7" ht="12.75">
      <c r="A4" s="1" t="s">
        <v>166</v>
      </c>
      <c r="B4" s="2" t="str">
        <f>'Hráči hlavní tabulka'!B4</f>
        <v>Dennis SEIDENBERG (BOS)</v>
      </c>
      <c r="C4" s="2">
        <f>'Hráči hlavní tabulka'!I4</f>
        <v>-6</v>
      </c>
      <c r="E4" s="1" t="s">
        <v>166</v>
      </c>
      <c r="F4" s="2" t="s">
        <v>177</v>
      </c>
      <c r="G4" s="2">
        <v>16</v>
      </c>
    </row>
    <row r="5" spans="1:7" ht="12.75">
      <c r="A5" s="1" t="s">
        <v>157</v>
      </c>
      <c r="B5" s="2" t="str">
        <f>'Hráči hlavní tabulka'!B5</f>
        <v>David KREJCI (BOS)</v>
      </c>
      <c r="C5" s="2">
        <f>'Hráči hlavní tabulka'!I5</f>
        <v>-20</v>
      </c>
      <c r="E5" s="1" t="s">
        <v>157</v>
      </c>
      <c r="F5" s="2" t="s">
        <v>4</v>
      </c>
      <c r="G5" s="2">
        <v>13</v>
      </c>
    </row>
    <row r="6" spans="1:7" ht="12.75">
      <c r="A6" s="1" t="s">
        <v>199</v>
      </c>
      <c r="B6" s="2" t="str">
        <f>'Hráči hlavní tabulka'!B6</f>
        <v>Patrice BERGERON (BOS)</v>
      </c>
      <c r="C6" s="2">
        <f>'Hráči hlavní tabulka'!I6</f>
        <v>-12</v>
      </c>
      <c r="E6" s="1" t="s">
        <v>199</v>
      </c>
      <c r="F6" s="2" t="s">
        <v>255</v>
      </c>
      <c r="G6" s="2">
        <v>12</v>
      </c>
    </row>
    <row r="7" spans="1:7" ht="12.75">
      <c r="A7" s="1" t="s">
        <v>196</v>
      </c>
      <c r="B7" s="2" t="str">
        <f>'Hráči hlavní tabulka'!B7</f>
        <v>Tyler SEGUIN (BOS)</v>
      </c>
      <c r="C7" s="2">
        <f>'Hráči hlavní tabulka'!I7</f>
        <v>-10</v>
      </c>
      <c r="E7" s="1" t="s">
        <v>196</v>
      </c>
      <c r="F7" s="2" t="s">
        <v>313</v>
      </c>
      <c r="G7" s="2">
        <v>12</v>
      </c>
    </row>
    <row r="8" spans="1:7" ht="12.75">
      <c r="A8" s="1" t="s">
        <v>192</v>
      </c>
      <c r="B8" s="2" t="str">
        <f>'Hráči hlavní tabulka'!B8</f>
        <v>Andrew FERENCE (BOS)</v>
      </c>
      <c r="C8" s="2">
        <f>'Hráči hlavní tabulka'!I8</f>
        <v>1</v>
      </c>
      <c r="E8" s="1" t="s">
        <v>192</v>
      </c>
      <c r="F8" s="2" t="s">
        <v>318</v>
      </c>
      <c r="G8" s="2">
        <v>9</v>
      </c>
    </row>
    <row r="9" spans="1:7" ht="12.75">
      <c r="A9" s="1" t="s">
        <v>185</v>
      </c>
      <c r="B9" s="2" t="str">
        <f>'Hráči hlavní tabulka'!B9</f>
        <v>Joe CORVO (BOS)</v>
      </c>
      <c r="C9" s="2">
        <f>'Hráči hlavní tabulka'!I9</f>
        <v>-16</v>
      </c>
      <c r="E9" s="1" t="s">
        <v>185</v>
      </c>
      <c r="F9" s="2" t="s">
        <v>6</v>
      </c>
      <c r="G9" s="2">
        <v>7</v>
      </c>
    </row>
    <row r="10" spans="1:7" ht="12.75">
      <c r="A10" s="1" t="s">
        <v>231</v>
      </c>
      <c r="B10" s="2" t="str">
        <f>'Hráči hlavní tabulka'!B10</f>
        <v>Adam McQUAID (BOS)</v>
      </c>
      <c r="C10" s="2">
        <f>'Hráči hlavní tabulka'!I10</f>
        <v>-35</v>
      </c>
      <c r="E10" s="1" t="s">
        <v>231</v>
      </c>
      <c r="F10" s="2" t="s">
        <v>107</v>
      </c>
      <c r="G10" s="2">
        <v>7</v>
      </c>
    </row>
    <row r="11" spans="1:7" ht="12.75">
      <c r="A11" s="1" t="s">
        <v>224</v>
      </c>
      <c r="B11" s="2" t="str">
        <f>'Hráči hlavní tabulka'!B11</f>
        <v>Nathan HORTON (BOS)</v>
      </c>
      <c r="C11" s="2">
        <f>'Hráči hlavní tabulka'!I11</f>
        <v>-19</v>
      </c>
      <c r="E11" s="1" t="s">
        <v>224</v>
      </c>
      <c r="F11" s="2" t="s">
        <v>316</v>
      </c>
      <c r="G11" s="2">
        <v>7</v>
      </c>
    </row>
    <row r="12" spans="1:7" ht="12.75">
      <c r="A12" s="1" t="s">
        <v>69</v>
      </c>
      <c r="B12" s="2" t="str">
        <f>'Hráči hlavní tabulka'!B12</f>
        <v>Gregory CAMPBELL (BOS)</v>
      </c>
      <c r="C12" s="2">
        <f>'Hráči hlavní tabulka'!I12</f>
        <v>-27</v>
      </c>
      <c r="E12" s="1" t="s">
        <v>69</v>
      </c>
      <c r="F12" s="2" t="s">
        <v>56</v>
      </c>
      <c r="G12" s="2">
        <v>6</v>
      </c>
    </row>
    <row r="13" spans="1:7" ht="12.75">
      <c r="A13" s="1" t="s">
        <v>79</v>
      </c>
      <c r="B13" s="2" t="str">
        <f>'Hráči hlavní tabulka'!B13</f>
        <v>Shawn THORNTON (BOS)</v>
      </c>
      <c r="C13" s="2">
        <f>'Hráči hlavní tabulka'!I13</f>
        <v>-2</v>
      </c>
      <c r="E13" s="1" t="s">
        <v>79</v>
      </c>
      <c r="F13" s="2" t="s">
        <v>261</v>
      </c>
      <c r="G13" s="2">
        <v>5</v>
      </c>
    </row>
    <row r="14" spans="1:7" ht="12.75">
      <c r="A14" s="1" t="s">
        <v>87</v>
      </c>
      <c r="B14" s="2" t="str">
        <f>'Hráči hlavní tabulka'!B14</f>
        <v>Johny BOYCHUK (BOS)</v>
      </c>
      <c r="C14" s="2">
        <f>'Hráči hlavní tabulka'!I14</f>
        <v>-17</v>
      </c>
      <c r="E14" s="1" t="s">
        <v>87</v>
      </c>
      <c r="F14" s="2" t="s">
        <v>310</v>
      </c>
      <c r="G14" s="2">
        <v>5</v>
      </c>
    </row>
    <row r="15" spans="1:7" ht="12.75">
      <c r="A15" s="1" t="s">
        <v>97</v>
      </c>
      <c r="B15" s="2" t="str">
        <f>'Hráči hlavní tabulka'!B15</f>
        <v>Jean-Sebastien GIGUERE (COL)</v>
      </c>
      <c r="C15" s="2">
        <f>'Hráči hlavní tabulka'!I15</f>
        <v>-1</v>
      </c>
      <c r="E15" s="1" t="s">
        <v>97</v>
      </c>
      <c r="F15" s="2" t="s">
        <v>314</v>
      </c>
      <c r="G15" s="2">
        <v>5</v>
      </c>
    </row>
    <row r="16" spans="1:7" ht="12.75">
      <c r="A16" s="1" t="s">
        <v>11</v>
      </c>
      <c r="B16" s="2" t="str">
        <f>'Hráči hlavní tabulka'!B16</f>
        <v>Jan HEJDA (COL)</v>
      </c>
      <c r="C16" s="2">
        <f>'Hráči hlavní tabulka'!I16</f>
        <v>-7</v>
      </c>
      <c r="E16" s="1" t="s">
        <v>11</v>
      </c>
      <c r="F16" s="2" t="s">
        <v>273</v>
      </c>
      <c r="G16" s="2">
        <v>4</v>
      </c>
    </row>
    <row r="17" spans="1:7" ht="12.75">
      <c r="A17" s="1" t="s">
        <v>22</v>
      </c>
      <c r="B17" s="2" t="str">
        <f>'Hráči hlavní tabulka'!B17</f>
        <v>Ryan WILSON (COL)</v>
      </c>
      <c r="C17" s="2">
        <f>'Hráči hlavní tabulka'!I17</f>
        <v>-12</v>
      </c>
      <c r="E17" s="1" t="s">
        <v>22</v>
      </c>
      <c r="F17" s="2" t="s">
        <v>240</v>
      </c>
      <c r="G17" s="2">
        <v>4</v>
      </c>
    </row>
    <row r="18" spans="1:7" ht="12.75">
      <c r="A18" s="1" t="s">
        <v>36</v>
      </c>
      <c r="B18" s="2" t="str">
        <f>'Hráči hlavní tabulka'!B18</f>
        <v>Paul STASTNY (COL)</v>
      </c>
      <c r="C18" s="2">
        <f>'Hráči hlavní tabulka'!I18</f>
        <v>-5</v>
      </c>
      <c r="E18" s="1" t="s">
        <v>36</v>
      </c>
      <c r="F18" s="2" t="s">
        <v>179</v>
      </c>
      <c r="G18" s="2">
        <v>3</v>
      </c>
    </row>
    <row r="19" spans="1:7" ht="12.75">
      <c r="A19" s="1" t="s">
        <v>59</v>
      </c>
      <c r="B19" s="2" t="str">
        <f>'Hráči hlavní tabulka'!B19</f>
        <v>TJ.GALIARDI (COL)</v>
      </c>
      <c r="C19" s="2">
        <f>'Hráči hlavní tabulka'!I19</f>
        <v>2</v>
      </c>
      <c r="E19" s="1" t="s">
        <v>59</v>
      </c>
      <c r="F19" s="2" t="s">
        <v>171</v>
      </c>
      <c r="G19" s="2">
        <v>3</v>
      </c>
    </row>
    <row r="20" spans="1:7" ht="12.75">
      <c r="A20" s="1" t="s">
        <v>130</v>
      </c>
      <c r="B20" s="2" t="str">
        <f>'Hráči hlavní tabulka'!B20</f>
        <v>Milan HEJDUK (COL)</v>
      </c>
      <c r="C20" s="2">
        <f>'Hráči hlavní tabulka'!I20</f>
        <v>0</v>
      </c>
      <c r="E20" s="1" t="s">
        <v>130</v>
      </c>
      <c r="F20" s="2" t="s">
        <v>108</v>
      </c>
      <c r="G20" s="2">
        <v>3</v>
      </c>
    </row>
    <row r="21" spans="1:7" ht="12.75">
      <c r="A21" s="1" t="s">
        <v>17</v>
      </c>
      <c r="B21" s="2" t="str">
        <f>'Hráči hlavní tabulka'!B21</f>
        <v>Brandon YIP (COL)</v>
      </c>
      <c r="C21" s="2">
        <f>'Hráči hlavní tabulka'!I21</f>
        <v>-3</v>
      </c>
      <c r="E21" s="1" t="s">
        <v>17</v>
      </c>
      <c r="F21" s="2" t="s">
        <v>169</v>
      </c>
      <c r="G21" s="2">
        <v>3</v>
      </c>
    </row>
    <row r="22" spans="1:7" ht="12.75">
      <c r="A22" s="1" t="s">
        <v>43</v>
      </c>
      <c r="B22" s="2" t="str">
        <f>'Hráči hlavní tabulka'!B22</f>
        <v>David VAN DER GULIK (COL)</v>
      </c>
      <c r="C22" s="2">
        <f>'Hráči hlavní tabulka'!I22</f>
        <v>-4</v>
      </c>
      <c r="E22" s="1" t="s">
        <v>43</v>
      </c>
      <c r="F22" s="2" t="s">
        <v>102</v>
      </c>
      <c r="G22" s="2">
        <v>3</v>
      </c>
    </row>
    <row r="23" spans="1:7" ht="12.75">
      <c r="A23" s="1" t="s">
        <v>58</v>
      </c>
      <c r="B23" s="2" t="str">
        <f>'Hráči hlavní tabulka'!B23</f>
        <v>Jay McCLEMENT (COL)</v>
      </c>
      <c r="C23" s="2">
        <f>'Hráči hlavní tabulka'!I23</f>
        <v>-11</v>
      </c>
      <c r="E23" s="1" t="s">
        <v>58</v>
      </c>
      <c r="F23" s="2" t="s">
        <v>295</v>
      </c>
      <c r="G23" s="2">
        <v>3</v>
      </c>
    </row>
    <row r="24" spans="1:7" ht="12.75">
      <c r="A24" s="1" t="s">
        <v>244</v>
      </c>
      <c r="B24" s="2" t="str">
        <f>'Hráči hlavní tabulka'!B24</f>
        <v>Matt DUCHENE (COL)</v>
      </c>
      <c r="C24" s="2">
        <f>'Hráči hlavní tabulka'!I24</f>
        <v>3</v>
      </c>
      <c r="E24" s="1" t="s">
        <v>244</v>
      </c>
      <c r="F24" s="2" t="s">
        <v>298</v>
      </c>
      <c r="G24" s="2">
        <v>3</v>
      </c>
    </row>
    <row r="25" spans="1:7" ht="12.75">
      <c r="A25" s="1" t="s">
        <v>238</v>
      </c>
      <c r="B25" s="2" t="str">
        <f>'Hráči hlavní tabulka'!B25</f>
        <v>Jamie McGINN (COL)</v>
      </c>
      <c r="C25" s="2">
        <f>'Hráči hlavní tabulka'!I25</f>
        <v>4</v>
      </c>
      <c r="E25" s="1" t="s">
        <v>238</v>
      </c>
      <c r="F25" s="2" t="s">
        <v>300</v>
      </c>
      <c r="G25" s="2">
        <v>3</v>
      </c>
    </row>
    <row r="26" spans="1:7" ht="12.75">
      <c r="A26" s="1" t="s">
        <v>254</v>
      </c>
      <c r="B26" s="2" t="str">
        <f>'Hráči hlavní tabulka'!B26</f>
        <v>Cody McLEOD (COL)</v>
      </c>
      <c r="C26" s="2">
        <f>'Hráči hlavní tabulka'!I26</f>
        <v>-9</v>
      </c>
      <c r="E26" s="1" t="s">
        <v>254</v>
      </c>
      <c r="F26" s="2" t="s">
        <v>301</v>
      </c>
      <c r="G26" s="2">
        <v>3</v>
      </c>
    </row>
    <row r="27" spans="1:7" ht="12.75">
      <c r="A27" s="1" t="s">
        <v>248</v>
      </c>
      <c r="B27" s="2" t="str">
        <f>'Hráči hlavní tabulka'!B27</f>
        <v>Ryan O´REILLY (COL)</v>
      </c>
      <c r="C27" s="2">
        <f>'Hráči hlavní tabulka'!I27</f>
        <v>-1</v>
      </c>
      <c r="E27" s="1" t="s">
        <v>248</v>
      </c>
      <c r="F27" s="2" t="s">
        <v>243</v>
      </c>
      <c r="G27" s="2">
        <v>3</v>
      </c>
    </row>
    <row r="28" spans="1:7" ht="12.75">
      <c r="A28" s="1" t="s">
        <v>216</v>
      </c>
      <c r="B28" s="2" t="str">
        <f>'Hráči hlavní tabulka'!B28</f>
        <v>Jimmy HOWARD (DET)</v>
      </c>
      <c r="C28" s="2">
        <f>'Hráči hlavní tabulka'!I28</f>
        <v>0</v>
      </c>
      <c r="E28" s="1" t="s">
        <v>216</v>
      </c>
      <c r="F28" s="2" t="s">
        <v>158</v>
      </c>
      <c r="G28" s="2">
        <v>2</v>
      </c>
    </row>
    <row r="29" spans="1:7" ht="12.75">
      <c r="A29" s="1" t="s">
        <v>204</v>
      </c>
      <c r="B29" s="2" t="str">
        <f>'Hráči hlavní tabulka'!B29</f>
        <v>Nicklas LIDSTROM (DET)</v>
      </c>
      <c r="C29" s="2">
        <f>'Hráči hlavní tabulka'!I29</f>
        <v>7</v>
      </c>
      <c r="E29" s="1" t="s">
        <v>204</v>
      </c>
      <c r="F29" s="2" t="s">
        <v>311</v>
      </c>
      <c r="G29" s="2">
        <v>2</v>
      </c>
    </row>
    <row r="30" spans="1:7" ht="12.75">
      <c r="A30" s="1" t="s">
        <v>229</v>
      </c>
      <c r="B30" s="2" t="str">
        <f>'Hráči hlavní tabulka'!B30</f>
        <v>Niklas KRONWALL (DET)</v>
      </c>
      <c r="C30" s="2">
        <f>'Hráči hlavní tabulka'!I30</f>
        <v>1</v>
      </c>
      <c r="E30" s="1" t="s">
        <v>229</v>
      </c>
      <c r="F30" s="2" t="s">
        <v>281</v>
      </c>
      <c r="G30" s="2">
        <v>1</v>
      </c>
    </row>
    <row r="31" spans="1:7" ht="12.75">
      <c r="A31" s="1" t="s">
        <v>72</v>
      </c>
      <c r="B31" s="2" t="str">
        <f>'Hráči hlavní tabulka'!B31</f>
        <v>Dan CLEARY (DET)</v>
      </c>
      <c r="C31" s="2">
        <f>'Hráči hlavní tabulka'!I31</f>
        <v>13</v>
      </c>
      <c r="E31" s="1" t="s">
        <v>72</v>
      </c>
      <c r="F31" s="2" t="s">
        <v>105</v>
      </c>
      <c r="G31" s="2">
        <v>1</v>
      </c>
    </row>
    <row r="32" spans="1:7" ht="12.75">
      <c r="A32" s="1" t="s">
        <v>32</v>
      </c>
      <c r="B32" s="2" t="str">
        <f>'Hráči hlavní tabulka'!B32</f>
        <v>Johan FRANZEN (DET)</v>
      </c>
      <c r="C32" s="2">
        <f>'Hráči hlavní tabulka'!I32</f>
        <v>12</v>
      </c>
      <c r="E32" s="1" t="s">
        <v>32</v>
      </c>
      <c r="F32" s="2" t="s">
        <v>153</v>
      </c>
      <c r="G32" s="2">
        <v>1</v>
      </c>
    </row>
    <row r="33" spans="1:7" ht="12.75">
      <c r="A33" s="1" t="s">
        <v>49</v>
      </c>
      <c r="B33" s="2" t="str">
        <f>'Hráči hlavní tabulka'!B33</f>
        <v>Tomas HOLMSTROM (DET)</v>
      </c>
      <c r="C33" s="2">
        <f>'Hráči hlavní tabulka'!I33</f>
        <v>3</v>
      </c>
      <c r="E33" s="1" t="s">
        <v>49</v>
      </c>
      <c r="F33" s="2" t="s">
        <v>135</v>
      </c>
      <c r="G33" s="2">
        <v>1</v>
      </c>
    </row>
    <row r="34" spans="1:7" ht="12.75">
      <c r="A34" s="1" t="s">
        <v>13</v>
      </c>
      <c r="B34" s="2" t="str">
        <f>'Hráči hlavní tabulka'!B34</f>
        <v>Justin ABDELKADER (DET)</v>
      </c>
      <c r="C34" s="2">
        <f>'Hráči hlavní tabulka'!I34</f>
        <v>0</v>
      </c>
      <c r="E34" s="1" t="s">
        <v>13</v>
      </c>
      <c r="F34" s="2" t="s">
        <v>155</v>
      </c>
      <c r="G34" s="2">
        <v>1</v>
      </c>
    </row>
    <row r="35" spans="1:7" ht="12.75">
      <c r="A35" s="1" t="s">
        <v>21</v>
      </c>
      <c r="B35" s="2" t="str">
        <f>'Hráči hlavní tabulka'!B35</f>
        <v>Jakub KINDL (DET)</v>
      </c>
      <c r="C35" s="2">
        <f>'Hráči hlavní tabulka'!I35</f>
        <v>-8</v>
      </c>
      <c r="E35" s="1" t="s">
        <v>21</v>
      </c>
      <c r="F35" s="2" t="s">
        <v>225</v>
      </c>
      <c r="G35" s="2">
        <v>0</v>
      </c>
    </row>
    <row r="36" spans="1:7" ht="12.75">
      <c r="A36" s="1" t="s">
        <v>257</v>
      </c>
      <c r="B36" s="2" t="str">
        <f>'Hráči hlavní tabulka'!B36</f>
        <v>Jonathan ERICSSON (DET)</v>
      </c>
      <c r="C36" s="2">
        <f>'Hráči hlavní tabulka'!I36</f>
        <v>-1</v>
      </c>
      <c r="E36" s="1" t="s">
        <v>257</v>
      </c>
      <c r="F36" s="2" t="s">
        <v>163</v>
      </c>
      <c r="G36" s="2">
        <v>0</v>
      </c>
    </row>
    <row r="37" spans="1:7" ht="12.75">
      <c r="A37" s="1" t="s">
        <v>250</v>
      </c>
      <c r="B37" s="2" t="str">
        <f>'Hráči hlavní tabulka'!B37</f>
        <v>Henrik ZETTERBERG (DET)</v>
      </c>
      <c r="C37" s="2">
        <f>'Hráči hlavní tabulka'!I37</f>
        <v>3</v>
      </c>
      <c r="E37" s="1" t="s">
        <v>250</v>
      </c>
      <c r="F37" s="2" t="s">
        <v>154</v>
      </c>
      <c r="G37" s="2">
        <v>0</v>
      </c>
    </row>
    <row r="38" spans="1:7" ht="12.75">
      <c r="A38" s="1" t="s">
        <v>245</v>
      </c>
      <c r="B38" s="2" t="str">
        <f>'Hráči hlavní tabulka'!B38</f>
        <v>Pavel DACJUK (DET)</v>
      </c>
      <c r="C38" s="2">
        <f>'Hráči hlavní tabulka'!I38</f>
        <v>16</v>
      </c>
      <c r="E38" s="1" t="s">
        <v>245</v>
      </c>
      <c r="F38" s="2" t="s">
        <v>124</v>
      </c>
      <c r="G38" s="2">
        <v>0</v>
      </c>
    </row>
    <row r="39" spans="1:7" ht="12.75">
      <c r="A39" s="1" t="s">
        <v>242</v>
      </c>
      <c r="B39" s="2" t="str">
        <f>'Hráči hlavní tabulka'!B39</f>
        <v>Jiří HUDLER (DET)</v>
      </c>
      <c r="C39" s="2">
        <f>'Hráči hlavní tabulka'!I39</f>
        <v>0</v>
      </c>
      <c r="E39" s="1" t="s">
        <v>242</v>
      </c>
      <c r="F39" s="2" t="s">
        <v>16</v>
      </c>
      <c r="G39" s="2">
        <v>0</v>
      </c>
    </row>
    <row r="40" spans="1:7" ht="12.75">
      <c r="A40" s="1" t="s">
        <v>228</v>
      </c>
      <c r="B40" s="2" t="str">
        <f>'Hráči hlavní tabulka'!B40</f>
        <v>Valterri FILPPULA (DET)</v>
      </c>
      <c r="C40" s="2">
        <f>'Hráči hlavní tabulka'!I40</f>
        <v>1</v>
      </c>
      <c r="E40" s="1" t="s">
        <v>228</v>
      </c>
      <c r="F40" s="2" t="s">
        <v>2</v>
      </c>
      <c r="G40" s="2">
        <v>0</v>
      </c>
    </row>
    <row r="41" spans="1:7" ht="12.75">
      <c r="A41" s="1" t="s">
        <v>26</v>
      </c>
      <c r="B41" s="2" t="str">
        <f>'Hráči hlavní tabulka'!B41</f>
        <v>Nikolai KHABIBULIN (EDM)</v>
      </c>
      <c r="C41" s="2">
        <f>'Hráči hlavní tabulka'!I41</f>
        <v>-2</v>
      </c>
      <c r="E41" s="1" t="s">
        <v>26</v>
      </c>
      <c r="F41" s="2" t="s">
        <v>293</v>
      </c>
      <c r="G41" s="2">
        <v>0</v>
      </c>
    </row>
    <row r="42" spans="1:7" ht="12.75">
      <c r="A42" s="1" t="s">
        <v>41</v>
      </c>
      <c r="B42" s="2" t="str">
        <f>'Hráči hlavní tabulka'!B42</f>
        <v>Ladislav ŠMÍD (EDM)</v>
      </c>
      <c r="C42" s="2">
        <f>'Hráči hlavní tabulka'!I42</f>
        <v>-18</v>
      </c>
      <c r="E42" s="1" t="s">
        <v>41</v>
      </c>
      <c r="F42" s="2" t="s">
        <v>294</v>
      </c>
      <c r="G42" s="2">
        <v>0</v>
      </c>
    </row>
    <row r="43" spans="1:7" ht="12.75">
      <c r="A43" s="1" t="s">
        <v>54</v>
      </c>
      <c r="B43" s="2" t="str">
        <f>'Hráči hlavní tabulka'!B43</f>
        <v>Jeff PETRY (EDM)</v>
      </c>
      <c r="C43" s="2">
        <f>'Hráči hlavní tabulka'!I43</f>
        <v>-11</v>
      </c>
      <c r="E43" s="1" t="s">
        <v>54</v>
      </c>
      <c r="F43" s="2" t="s">
        <v>303</v>
      </c>
      <c r="G43" s="2">
        <v>0</v>
      </c>
    </row>
    <row r="44" spans="1:7" ht="12.75">
      <c r="A44" s="1" t="s">
        <v>65</v>
      </c>
      <c r="B44" s="2" t="str">
        <f>'Hráči hlavní tabulka'!B44</f>
        <v>Magnus PAAJARVI (EDM)</v>
      </c>
      <c r="C44" s="2">
        <f>'Hráči hlavní tabulka'!I44</f>
        <v>-14</v>
      </c>
      <c r="E44" s="1" t="s">
        <v>65</v>
      </c>
      <c r="F44" s="2" t="s">
        <v>304</v>
      </c>
      <c r="G44" s="2">
        <v>0</v>
      </c>
    </row>
    <row r="45" spans="1:7" ht="12.75">
      <c r="A45" s="1" t="s">
        <v>77</v>
      </c>
      <c r="B45" s="2" t="str">
        <f>'Hráči hlavní tabulka'!B45</f>
        <v>Shawn HORCOFF (EDM)</v>
      </c>
      <c r="C45" s="2">
        <f>'Hráči hlavní tabulka'!I45</f>
        <v>-8</v>
      </c>
      <c r="E45" s="1" t="s">
        <v>77</v>
      </c>
      <c r="F45" s="2" t="s">
        <v>268</v>
      </c>
      <c r="G45" s="2">
        <v>-1</v>
      </c>
    </row>
    <row r="46" spans="1:7" ht="12.75">
      <c r="A46" s="1" t="s">
        <v>84</v>
      </c>
      <c r="B46" s="2" t="str">
        <f>'Hráči hlavní tabulka'!B46</f>
        <v>Jordan EBERLE (EDM)</v>
      </c>
      <c r="C46" s="2">
        <f>'Hráči hlavní tabulka'!I46</f>
        <v>-23</v>
      </c>
      <c r="E46" s="1" t="s">
        <v>84</v>
      </c>
      <c r="F46" s="2" t="s">
        <v>274</v>
      </c>
      <c r="G46" s="2">
        <v>-1</v>
      </c>
    </row>
    <row r="47" spans="1:7" ht="12.75">
      <c r="A47" s="1" t="s">
        <v>94</v>
      </c>
      <c r="B47" s="2" t="str">
        <f>'Hráči hlavní tabulka'!B47</f>
        <v>Taylor HALL (EDM)</v>
      </c>
      <c r="C47" s="2">
        <f>'Hráči hlavní tabulka'!I47</f>
        <v>-4</v>
      </c>
      <c r="E47" s="1" t="s">
        <v>94</v>
      </c>
      <c r="F47" s="2" t="s">
        <v>264</v>
      </c>
      <c r="G47" s="2">
        <v>-1</v>
      </c>
    </row>
    <row r="48" spans="1:7" ht="12.75">
      <c r="A48" s="1" t="s">
        <v>220</v>
      </c>
      <c r="B48" s="2" t="str">
        <f>'Hráči hlavní tabulka'!B48</f>
        <v>Ryan WHITNEY (EDM)</v>
      </c>
      <c r="C48" s="2">
        <f>'Hráči hlavní tabulka'!I48</f>
        <v>-9</v>
      </c>
      <c r="E48" s="1" t="s">
        <v>220</v>
      </c>
      <c r="F48" s="2" t="s">
        <v>267</v>
      </c>
      <c r="G48" s="2">
        <v>-1</v>
      </c>
    </row>
    <row r="49" spans="1:7" ht="12.75">
      <c r="A49" s="1" t="s">
        <v>206</v>
      </c>
      <c r="B49" s="2" t="str">
        <f>'Hráči hlavní tabulka'!B49</f>
        <v>Tom GILBERT (EDM)</v>
      </c>
      <c r="C49" s="2">
        <f>'Hráči hlavní tabulka'!I49</f>
        <v>-12</v>
      </c>
      <c r="E49" s="1" t="s">
        <v>206</v>
      </c>
      <c r="F49" s="2" t="s">
        <v>167</v>
      </c>
      <c r="G49" s="2">
        <v>-1</v>
      </c>
    </row>
    <row r="50" spans="1:7" ht="12.75">
      <c r="A50" s="1" t="s">
        <v>233</v>
      </c>
      <c r="B50" s="2" t="str">
        <f>'Hráči hlavní tabulka'!B50</f>
        <v>Linus OMARK (EDM)</v>
      </c>
      <c r="C50" s="2">
        <f>'Hráči hlavní tabulka'!I50</f>
        <v>-8</v>
      </c>
      <c r="E50" s="1" t="s">
        <v>233</v>
      </c>
      <c r="F50" s="2" t="s">
        <v>5</v>
      </c>
      <c r="G50" s="2">
        <v>-1</v>
      </c>
    </row>
    <row r="51" spans="1:7" ht="12.75">
      <c r="A51" s="1" t="s">
        <v>137</v>
      </c>
      <c r="B51" s="2" t="str">
        <f>'Hráči hlavní tabulka'!B51</f>
        <v>Sam GAGNER (EDM)</v>
      </c>
      <c r="C51" s="2">
        <f>'Hráči hlavní tabulka'!I51</f>
        <v>-8</v>
      </c>
      <c r="E51" s="1" t="s">
        <v>137</v>
      </c>
      <c r="F51" s="2" t="s">
        <v>308</v>
      </c>
      <c r="G51" s="2">
        <v>-1</v>
      </c>
    </row>
    <row r="52" spans="1:7" ht="12.75">
      <c r="A52" s="1" t="s">
        <v>39</v>
      </c>
      <c r="B52" s="2" t="str">
        <f>'Hráči hlavní tabulka'!B52</f>
        <v>Aleš HEMSKÝ (EDM)</v>
      </c>
      <c r="C52" s="2">
        <f>'Hráči hlavní tabulka'!I52</f>
        <v>-9</v>
      </c>
      <c r="E52" s="1" t="s">
        <v>39</v>
      </c>
      <c r="F52" s="2" t="s">
        <v>309</v>
      </c>
      <c r="G52" s="2">
        <v>-1</v>
      </c>
    </row>
    <row r="53" spans="1:7" ht="12.75">
      <c r="A53" s="1" t="s">
        <v>52</v>
      </c>
      <c r="B53" s="2" t="str">
        <f>'Hráči hlavní tabulka'!B53</f>
        <v>Ryan JONES (EDM)</v>
      </c>
      <c r="C53" s="2">
        <f>'Hráči hlavní tabulka'!I53</f>
        <v>-8</v>
      </c>
      <c r="E53" s="1" t="s">
        <v>52</v>
      </c>
      <c r="F53" s="2" t="s">
        <v>315</v>
      </c>
      <c r="G53" s="2">
        <v>-1</v>
      </c>
    </row>
    <row r="54" spans="1:7" ht="12.75">
      <c r="A54" s="1" t="s">
        <v>9</v>
      </c>
      <c r="B54" s="2" t="str">
        <f>'Hráči hlavní tabulka'!B54</f>
        <v>Craig ANDERSON (OTT)</v>
      </c>
      <c r="C54" s="2">
        <f>'Hráči hlavní tabulka'!I54</f>
        <v>-1</v>
      </c>
      <c r="E54" s="1" t="s">
        <v>9</v>
      </c>
      <c r="F54" s="2" t="s">
        <v>286</v>
      </c>
      <c r="G54" s="2">
        <v>-2</v>
      </c>
    </row>
    <row r="55" spans="1:7" ht="12.75">
      <c r="A55" s="1" t="s">
        <v>20</v>
      </c>
      <c r="B55" s="2" t="str">
        <f>'Hráči hlavní tabulka'!B55</f>
        <v>Jared COWEN (OTT)</v>
      </c>
      <c r="C55" s="2">
        <f>'Hráči hlavní tabulka'!I55</f>
        <v>-4</v>
      </c>
      <c r="E55" s="1" t="s">
        <v>20</v>
      </c>
      <c r="F55" s="2" t="s">
        <v>40</v>
      </c>
      <c r="G55" s="2">
        <v>-2</v>
      </c>
    </row>
    <row r="56" spans="1:7" ht="12.75">
      <c r="A56" s="1" t="s">
        <v>81</v>
      </c>
      <c r="B56" s="2" t="str">
        <f>'Hráči hlavní tabulka'!B56</f>
        <v>Erik KARLSSON (OTT)</v>
      </c>
      <c r="C56" s="2">
        <f>'Hráči hlavní tabulka'!I56</f>
        <v>-5</v>
      </c>
      <c r="E56" s="1" t="s">
        <v>81</v>
      </c>
      <c r="F56" s="2" t="s">
        <v>299</v>
      </c>
      <c r="G56" s="2">
        <v>-2</v>
      </c>
    </row>
    <row r="57" spans="1:7" ht="12.75">
      <c r="A57" s="1" t="s">
        <v>89</v>
      </c>
      <c r="B57" s="2" t="str">
        <f>'Hráči hlavní tabulka'!B57</f>
        <v>Daniel ALFREDSSON (OTT)</v>
      </c>
      <c r="C57" s="2">
        <f>'Hráči hlavní tabulka'!I57</f>
        <v>-6</v>
      </c>
      <c r="E57" s="1" t="s">
        <v>89</v>
      </c>
      <c r="F57" s="2" t="s">
        <v>201</v>
      </c>
      <c r="G57" s="2">
        <v>-3</v>
      </c>
    </row>
    <row r="58" spans="1:7" ht="12.75">
      <c r="A58" s="1" t="s">
        <v>64</v>
      </c>
      <c r="B58" s="2" t="str">
        <f>'Hráči hlavní tabulka'!B58</f>
        <v>Jason SPEZZA (OTT)</v>
      </c>
      <c r="C58" s="2">
        <f>'Hráči hlavní tabulka'!I58</f>
        <v>6</v>
      </c>
      <c r="E58" s="1" t="s">
        <v>64</v>
      </c>
      <c r="F58" s="2" t="s">
        <v>226</v>
      </c>
      <c r="G58" s="2">
        <v>-3</v>
      </c>
    </row>
    <row r="59" spans="1:7" ht="12.75">
      <c r="A59" s="1" t="s">
        <v>73</v>
      </c>
      <c r="B59" s="2" t="str">
        <f>'Hráči hlavní tabulka'!B59</f>
        <v>Milan MICHÁLEK (OTT)</v>
      </c>
      <c r="C59" s="2">
        <f>'Hráči hlavní tabulka'!I59</f>
        <v>-1</v>
      </c>
      <c r="E59" s="1" t="s">
        <v>73</v>
      </c>
      <c r="F59" s="2" t="s">
        <v>271</v>
      </c>
      <c r="G59" s="2">
        <v>-4</v>
      </c>
    </row>
    <row r="60" spans="1:7" ht="12.75">
      <c r="A60" s="1" t="s">
        <v>235</v>
      </c>
      <c r="B60" s="2" t="str">
        <f>'Hráči hlavní tabulka'!B60</f>
        <v>Colin GREENING (OTT)</v>
      </c>
      <c r="C60" s="2">
        <f>'Hráči hlavní tabulka'!I60</f>
        <v>0</v>
      </c>
      <c r="E60" s="1" t="s">
        <v>235</v>
      </c>
      <c r="F60" s="2" t="s">
        <v>7</v>
      </c>
      <c r="G60" s="2">
        <v>-4</v>
      </c>
    </row>
    <row r="61" spans="1:7" ht="12.75">
      <c r="A61" s="1" t="s">
        <v>10</v>
      </c>
      <c r="B61" s="2" t="str">
        <f>'Hráči hlavní tabulka'!B61</f>
        <v>Chris PHILLIPS (OTT)</v>
      </c>
      <c r="C61" s="2">
        <f>'Hráči hlavní tabulka'!I61</f>
        <v>3</v>
      </c>
      <c r="E61" s="1" t="s">
        <v>10</v>
      </c>
      <c r="F61" s="2" t="s">
        <v>290</v>
      </c>
      <c r="G61" s="2">
        <v>-4</v>
      </c>
    </row>
    <row r="62" spans="1:7" ht="12.75">
      <c r="A62" s="1" t="s">
        <v>51</v>
      </c>
      <c r="B62" s="2" t="str">
        <f>'Hráči hlavní tabulka'!B62</f>
        <v>Sergej GONCHAR (OTT)</v>
      </c>
      <c r="C62" s="2">
        <f>'Hráči hlavní tabulka'!I62</f>
        <v>5</v>
      </c>
      <c r="E62" s="1" t="s">
        <v>51</v>
      </c>
      <c r="F62" s="2" t="s">
        <v>307</v>
      </c>
      <c r="G62" s="2">
        <v>-4</v>
      </c>
    </row>
    <row r="63" spans="1:7" ht="12.75">
      <c r="A63" s="1" t="s">
        <v>35</v>
      </c>
      <c r="B63" s="2" t="str">
        <f>'Hráči hlavní tabulka'!B63</f>
        <v>Kaspars DAUGAVINS (OTT)</v>
      </c>
      <c r="C63" s="2">
        <f>'Hráči hlavní tabulka'!I63</f>
        <v>-11</v>
      </c>
      <c r="E63" s="1" t="s">
        <v>35</v>
      </c>
      <c r="F63" s="2" t="s">
        <v>312</v>
      </c>
      <c r="G63" s="2">
        <v>-4</v>
      </c>
    </row>
    <row r="64" spans="1:7" ht="12.75">
      <c r="A64" s="1" t="s">
        <v>140</v>
      </c>
      <c r="B64" s="2" t="str">
        <f>'Hráči hlavní tabulka'!B64</f>
        <v>Kyle TURRIS (OTT)</v>
      </c>
      <c r="C64" s="2">
        <f>'Hráči hlavní tabulka'!I64</f>
        <v>-11</v>
      </c>
      <c r="E64" s="1" t="s">
        <v>140</v>
      </c>
      <c r="F64" s="2" t="s">
        <v>232</v>
      </c>
      <c r="G64" s="2">
        <v>-5</v>
      </c>
    </row>
    <row r="65" spans="1:7" ht="12.75">
      <c r="A65" s="1" t="s">
        <v>133</v>
      </c>
      <c r="B65" s="2" t="str">
        <f>'Hráči hlavní tabulka'!B65</f>
        <v>Bobby BUTLER (OTT)</v>
      </c>
      <c r="C65" s="2">
        <f>'Hráči hlavní tabulka'!I65</f>
        <v>0</v>
      </c>
      <c r="E65" s="1" t="s">
        <v>133</v>
      </c>
      <c r="F65" s="2" t="s">
        <v>148</v>
      </c>
      <c r="G65" s="2">
        <v>-5</v>
      </c>
    </row>
    <row r="66" spans="1:7" ht="12.75">
      <c r="A66" s="1" t="s">
        <v>150</v>
      </c>
      <c r="B66" s="2" t="str">
        <f>'Hráči hlavní tabulka'!B66</f>
        <v>Chris NEIL (OTT)</v>
      </c>
      <c r="C66" s="2">
        <f>'Hráči hlavní tabulka'!I66</f>
        <v>4</v>
      </c>
      <c r="E66" s="1" t="s">
        <v>150</v>
      </c>
      <c r="F66" s="2" t="s">
        <v>239</v>
      </c>
      <c r="G66" s="2">
        <v>-5</v>
      </c>
    </row>
    <row r="67" spans="1:7" ht="12.75">
      <c r="A67" s="1" t="s">
        <v>145</v>
      </c>
      <c r="B67" s="2" t="str">
        <f>'Hráči hlavní tabulka'!B67</f>
        <v>Ilya BRYZGALOV (PHI)</v>
      </c>
      <c r="C67" s="2">
        <f>'Hráči hlavní tabulka'!I67</f>
        <v>0</v>
      </c>
      <c r="E67" s="1" t="s">
        <v>145</v>
      </c>
      <c r="F67" s="2" t="s">
        <v>277</v>
      </c>
      <c r="G67" s="2">
        <v>-6</v>
      </c>
    </row>
    <row r="68" spans="1:7" ht="12.75">
      <c r="A68" s="1" t="s">
        <v>112</v>
      </c>
      <c r="B68" s="2" t="str">
        <f>'Hráči hlavní tabulka'!B68</f>
        <v>Chris PRONGER (PHI)</v>
      </c>
      <c r="C68" s="2">
        <f>'Hráči hlavní tabulka'!I68</f>
        <v>-9</v>
      </c>
      <c r="E68" s="1" t="s">
        <v>112</v>
      </c>
      <c r="F68" s="2" t="s">
        <v>103</v>
      </c>
      <c r="G68" s="2">
        <v>-6</v>
      </c>
    </row>
    <row r="69" spans="1:7" ht="12.75">
      <c r="A69" s="1" t="s">
        <v>104</v>
      </c>
      <c r="B69" s="2" t="str">
        <f>'Hráči hlavní tabulka'!B69</f>
        <v>Kimmo TIMONEN (PHI)</v>
      </c>
      <c r="C69" s="2">
        <f>'Hráči hlavní tabulka'!I69</f>
        <v>-8</v>
      </c>
      <c r="E69" s="1" t="s">
        <v>104</v>
      </c>
      <c r="F69" s="2" t="s">
        <v>197</v>
      </c>
      <c r="G69" s="2">
        <v>-6</v>
      </c>
    </row>
    <row r="70" spans="1:7" ht="12.75">
      <c r="A70" s="1" t="s">
        <v>129</v>
      </c>
      <c r="B70" s="2" t="str">
        <f>'Hráči hlavní tabulka'!B70</f>
        <v>Scott HARTNELL (PHI)</v>
      </c>
      <c r="C70" s="2">
        <f>'Hráči hlavní tabulka'!I70</f>
        <v>7</v>
      </c>
      <c r="E70" s="1" t="s">
        <v>129</v>
      </c>
      <c r="F70" s="2" t="s">
        <v>317</v>
      </c>
      <c r="G70" s="2">
        <v>-6</v>
      </c>
    </row>
    <row r="71" spans="1:7" ht="12.75">
      <c r="A71" s="1" t="s">
        <v>68</v>
      </c>
      <c r="B71" s="2" t="str">
        <f>'Hráči hlavní tabulka'!B71</f>
        <v>Ben HOLMSTRÖM (PHI)</v>
      </c>
      <c r="C71" s="2">
        <f>'Hráči hlavní tabulka'!I71</f>
        <v>-1</v>
      </c>
      <c r="E71" s="1" t="s">
        <v>68</v>
      </c>
      <c r="F71" s="2" t="s">
        <v>269</v>
      </c>
      <c r="G71" s="2">
        <v>-7</v>
      </c>
    </row>
    <row r="72" spans="1:7" ht="12.75">
      <c r="A72" s="1" t="s">
        <v>55</v>
      </c>
      <c r="B72" s="2" t="str">
        <f>'Hráči hlavní tabulka'!B72</f>
        <v>Jakub VORÁČEK (PHI)</v>
      </c>
      <c r="C72" s="2">
        <f>'Hráči hlavní tabulka'!I72</f>
        <v>19</v>
      </c>
      <c r="E72" s="1" t="s">
        <v>55</v>
      </c>
      <c r="F72" s="2" t="s">
        <v>296</v>
      </c>
      <c r="G72" s="2">
        <v>-7</v>
      </c>
    </row>
    <row r="73" spans="1:7" ht="12.75">
      <c r="A73" s="1" t="s">
        <v>44</v>
      </c>
      <c r="B73" s="2" t="str">
        <f>'Hráči hlavní tabulka'!B73</f>
        <v>Claude GIROUX (PHI)</v>
      </c>
      <c r="C73" s="2">
        <f>'Hráči hlavní tabulka'!I73</f>
        <v>3</v>
      </c>
      <c r="E73" s="1" t="s">
        <v>44</v>
      </c>
      <c r="F73" s="2" t="s">
        <v>302</v>
      </c>
      <c r="G73" s="2">
        <v>-7</v>
      </c>
    </row>
    <row r="74" spans="1:7" ht="12.75">
      <c r="A74" s="1" t="s">
        <v>25</v>
      </c>
      <c r="B74" s="2" t="str">
        <f>'Hráči hlavní tabulka'!B74</f>
        <v>Braydon COBURN (PHI)</v>
      </c>
      <c r="C74" s="2">
        <f>'Hráči hlavní tabulka'!I74</f>
        <v>0</v>
      </c>
      <c r="E74" s="1" t="s">
        <v>25</v>
      </c>
      <c r="F74" s="2" t="s">
        <v>275</v>
      </c>
      <c r="G74" s="2">
        <v>-8</v>
      </c>
    </row>
    <row r="75" spans="1:7" ht="12.75">
      <c r="A75" s="1" t="s">
        <v>15</v>
      </c>
      <c r="B75" s="2" t="str">
        <f>'Hráči hlavní tabulka'!B75</f>
        <v>Erik GUSTAFSSON (PHI)</v>
      </c>
      <c r="C75" s="2">
        <f>'Hráči hlavní tabulka'!I75</f>
        <v>-9</v>
      </c>
      <c r="E75" s="1" t="s">
        <v>15</v>
      </c>
      <c r="F75" s="2" t="s">
        <v>189</v>
      </c>
      <c r="G75" s="2">
        <v>-8</v>
      </c>
    </row>
    <row r="76" spans="1:7" ht="12.75">
      <c r="A76" s="1" t="s">
        <v>147</v>
      </c>
      <c r="B76" s="2" t="str">
        <f>'Hráči hlavní tabulka'!B76</f>
        <v>Jody SHELLEY (PHI)</v>
      </c>
      <c r="C76" s="2">
        <f>'Hráči hlavní tabulka'!I76</f>
        <v>3</v>
      </c>
      <c r="E76" s="1" t="s">
        <v>147</v>
      </c>
      <c r="F76" s="2" t="s">
        <v>174</v>
      </c>
      <c r="G76" s="2">
        <v>-8</v>
      </c>
    </row>
    <row r="77" spans="1:7" ht="12.75">
      <c r="A77" s="1" t="s">
        <v>146</v>
      </c>
      <c r="B77" s="2" t="str">
        <f>'Hráči hlavní tabulka'!B77</f>
        <v>Maxime TALBOT (PHI)</v>
      </c>
      <c r="C77" s="2">
        <f>'Hráči hlavní tabulka'!I77</f>
        <v>-7</v>
      </c>
      <c r="E77" s="1" t="s">
        <v>146</v>
      </c>
      <c r="F77" s="2" t="s">
        <v>251</v>
      </c>
      <c r="G77" s="2">
        <v>-8</v>
      </c>
    </row>
    <row r="78" spans="1:7" ht="12.75">
      <c r="A78" s="1" t="s">
        <v>142</v>
      </c>
      <c r="B78" s="2" t="str">
        <f>'Hráči hlavní tabulka'!B78</f>
        <v>Jaromír JÁGR (PHI)</v>
      </c>
      <c r="C78" s="2">
        <f>'Hráči hlavní tabulka'!I78</f>
        <v>21</v>
      </c>
      <c r="E78" s="1" t="s">
        <v>142</v>
      </c>
      <c r="F78" s="2" t="s">
        <v>98</v>
      </c>
      <c r="G78" s="2">
        <v>-8</v>
      </c>
    </row>
    <row r="79" spans="1:7" ht="12.75">
      <c r="A79" s="1" t="s">
        <v>134</v>
      </c>
      <c r="B79" s="2" t="str">
        <f>'Hráči hlavní tabulka'!B79</f>
        <v>Wayne SIMMONDS (PHI)</v>
      </c>
      <c r="C79" s="2">
        <f>'Hráči hlavní tabulka'!I79</f>
        <v>3</v>
      </c>
      <c r="E79" s="1" t="s">
        <v>134</v>
      </c>
      <c r="F79" s="2" t="s">
        <v>288</v>
      </c>
      <c r="G79" s="2">
        <v>-8</v>
      </c>
    </row>
    <row r="80" spans="1:7" ht="12.75">
      <c r="A80" s="1" t="s">
        <v>125</v>
      </c>
      <c r="B80" s="2" t="str">
        <f>'Hráči hlavní tabulka'!B80</f>
        <v>Mike SMITH (PHO)</v>
      </c>
      <c r="C80" s="2">
        <f>'Hráči hlavní tabulka'!I80</f>
        <v>-2</v>
      </c>
      <c r="E80" s="1" t="s">
        <v>125</v>
      </c>
      <c r="F80" s="2" t="s">
        <v>62</v>
      </c>
      <c r="G80" s="2">
        <v>-8</v>
      </c>
    </row>
    <row r="81" spans="1:7" ht="12.75">
      <c r="A81" s="1" t="s">
        <v>3</v>
      </c>
      <c r="B81" s="2" t="str">
        <f>'Hráči hlavní tabulka'!B81</f>
        <v>Derek MORRIS (PHO)</v>
      </c>
      <c r="C81" s="2">
        <f>'Hráči hlavní tabulka'!I81</f>
        <v>3</v>
      </c>
      <c r="E81" s="1" t="s">
        <v>3</v>
      </c>
      <c r="F81" s="2" t="s">
        <v>131</v>
      </c>
      <c r="G81" s="2">
        <v>-9</v>
      </c>
    </row>
    <row r="82" spans="1:7" ht="12.75">
      <c r="A82" s="1" t="s">
        <v>47</v>
      </c>
      <c r="B82" s="2" t="str">
        <f>'Hráči hlavní tabulka'!B82</f>
        <v>Keith YANDLE (PHO)</v>
      </c>
      <c r="C82" s="2">
        <f>'Hráči hlavní tabulka'!I82</f>
        <v>3</v>
      </c>
      <c r="E82" s="1" t="s">
        <v>47</v>
      </c>
      <c r="F82" s="2" t="s">
        <v>132</v>
      </c>
      <c r="G82" s="2">
        <v>-9</v>
      </c>
    </row>
    <row r="83" spans="1:7" ht="12.75">
      <c r="A83" s="1" t="s">
        <v>33</v>
      </c>
      <c r="B83" s="2" t="str">
        <f>'Hráči hlavní tabulka'!B83</f>
        <v>Radim VRBATA (PHO)</v>
      </c>
      <c r="C83" s="2">
        <f>'Hráči hlavní tabulka'!I83</f>
        <v>-7</v>
      </c>
      <c r="E83" s="1" t="s">
        <v>33</v>
      </c>
      <c r="F83" s="2" t="s">
        <v>249</v>
      </c>
      <c r="G83" s="2">
        <v>-9</v>
      </c>
    </row>
    <row r="84" spans="1:7" ht="12.75">
      <c r="A84" s="1" t="s">
        <v>74</v>
      </c>
      <c r="B84" s="2" t="str">
        <f>'Hráči hlavní tabulka'!B84</f>
        <v>Boyd GORDON (PHO)</v>
      </c>
      <c r="C84" s="2">
        <f>'Hráči hlavní tabulka'!I84</f>
        <v>0</v>
      </c>
      <c r="E84" s="1" t="s">
        <v>74</v>
      </c>
      <c r="F84" s="2" t="s">
        <v>141</v>
      </c>
      <c r="G84" s="2">
        <v>-9</v>
      </c>
    </row>
    <row r="85" spans="1:7" ht="12.75">
      <c r="A85" s="1" t="s">
        <v>63</v>
      </c>
      <c r="B85" s="2" t="str">
        <f>'Hráči hlavní tabulka'!B85</f>
        <v>Shane DOAN (PHO)</v>
      </c>
      <c r="C85" s="2">
        <f>'Hráči hlavní tabulka'!I85</f>
        <v>0</v>
      </c>
      <c r="E85" s="1" t="s">
        <v>63</v>
      </c>
      <c r="F85" s="2" t="s">
        <v>182</v>
      </c>
      <c r="G85" s="2">
        <v>-9</v>
      </c>
    </row>
    <row r="86" spans="1:7" ht="12.75">
      <c r="A86" s="1" t="s">
        <v>90</v>
      </c>
      <c r="B86" s="2" t="str">
        <f>'Hráči hlavní tabulka'!B86</f>
        <v>Ray WHITNEY (PHO)</v>
      </c>
      <c r="C86" s="2">
        <f>'Hráči hlavní tabulka'!I86</f>
        <v>-12</v>
      </c>
      <c r="E86" s="1" t="s">
        <v>90</v>
      </c>
      <c r="F86" s="2" t="s">
        <v>280</v>
      </c>
      <c r="G86" s="2">
        <v>-10</v>
      </c>
    </row>
    <row r="87" spans="1:7" ht="12.75">
      <c r="A87" s="1" t="s">
        <v>82</v>
      </c>
      <c r="B87" s="2" t="str">
        <f>'Hráči hlavní tabulka'!B87</f>
        <v>Oliver EKMAN-LARSSON (PHO)</v>
      </c>
      <c r="C87" s="2">
        <f>'Hráči hlavní tabulka'!I87</f>
        <v>-13</v>
      </c>
      <c r="E87" s="1" t="s">
        <v>82</v>
      </c>
      <c r="F87" s="2" t="s">
        <v>272</v>
      </c>
      <c r="G87" s="2">
        <v>-11</v>
      </c>
    </row>
    <row r="88" spans="1:7" ht="12.75">
      <c r="A88" s="1" t="s">
        <v>106</v>
      </c>
      <c r="B88" s="2" t="str">
        <f>'Hráči hlavní tabulka'!B88</f>
        <v>Adrian AUCOIN (PHO)</v>
      </c>
      <c r="C88" s="2">
        <f>'Hráči hlavní tabulka'!I88</f>
        <v>-4</v>
      </c>
      <c r="E88" s="1" t="s">
        <v>106</v>
      </c>
      <c r="F88" s="2" t="s">
        <v>289</v>
      </c>
      <c r="G88" s="2">
        <v>-11</v>
      </c>
    </row>
    <row r="89" spans="1:7" ht="12.75">
      <c r="A89" s="1" t="s">
        <v>99</v>
      </c>
      <c r="B89" s="2" t="str">
        <f>'Hráči hlavní tabulka'!B89</f>
        <v>Martin HANZAL (PHO)</v>
      </c>
      <c r="C89" s="2">
        <f>'Hráči hlavní tabulka'!I89</f>
        <v>-1</v>
      </c>
      <c r="E89" s="1" t="s">
        <v>99</v>
      </c>
      <c r="F89" s="2" t="s">
        <v>291</v>
      </c>
      <c r="G89" s="2">
        <v>-11</v>
      </c>
    </row>
    <row r="90" spans="1:7" ht="12.75">
      <c r="A90" s="1" t="s">
        <v>122</v>
      </c>
      <c r="B90" s="2" t="str">
        <f>'Hráči hlavní tabulka'!B90</f>
        <v>Daymond LANGKOW (PHO)</v>
      </c>
      <c r="C90" s="2">
        <f>'Hráči hlavní tabulka'!I90</f>
        <v>-1</v>
      </c>
      <c r="E90" s="1" t="s">
        <v>122</v>
      </c>
      <c r="F90" s="2" t="s">
        <v>292</v>
      </c>
      <c r="G90" s="2">
        <v>-11</v>
      </c>
    </row>
    <row r="91" spans="1:7" ht="12.75">
      <c r="A91" s="1" t="s">
        <v>258</v>
      </c>
      <c r="B91" s="2" t="str">
        <f>'Hráči hlavní tabulka'!B91</f>
        <v>Mikkel BOEDKER (PHO)</v>
      </c>
      <c r="C91" s="2">
        <f>'Hráči hlavní tabulka'!I91</f>
        <v>5</v>
      </c>
      <c r="E91" s="1" t="s">
        <v>258</v>
      </c>
      <c r="F91" s="2" t="s">
        <v>276</v>
      </c>
      <c r="G91" s="2">
        <v>-12</v>
      </c>
    </row>
    <row r="92" spans="1:7" ht="12.75">
      <c r="A92" s="1" t="s">
        <v>45</v>
      </c>
      <c r="B92" s="2" t="str">
        <f>'Hráči hlavní tabulka'!B92</f>
        <v>Taylor PYATT (PHO)</v>
      </c>
      <c r="C92" s="2">
        <f>'Hráči hlavní tabulka'!I92</f>
        <v>2</v>
      </c>
      <c r="E92" s="1" t="s">
        <v>45</v>
      </c>
      <c r="F92" s="2" t="s">
        <v>279</v>
      </c>
      <c r="G92" s="2">
        <v>-12</v>
      </c>
    </row>
    <row r="93" spans="1:7" ht="12.75">
      <c r="A93" s="1" t="s">
        <v>28</v>
      </c>
      <c r="B93" s="2" t="str">
        <f>'Hráči hlavní tabulka'!B93</f>
        <v>Michal NEUVIRTH (WSH)</v>
      </c>
      <c r="C93" s="2">
        <f>'Hráči hlavní tabulka'!I93</f>
        <v>-3</v>
      </c>
      <c r="E93" s="1" t="s">
        <v>28</v>
      </c>
      <c r="F93" s="2" t="s">
        <v>270</v>
      </c>
      <c r="G93" s="2">
        <v>-12</v>
      </c>
    </row>
    <row r="94" spans="1:7" ht="12.75">
      <c r="A94" s="1" t="s">
        <v>18</v>
      </c>
      <c r="B94" s="2" t="str">
        <f>'Hráči hlavní tabulka'!B94</f>
        <v>Dennis WIDEMAN (WSH)</v>
      </c>
      <c r="C94" s="2">
        <f>'Hráči hlavní tabulka'!I94</f>
        <v>-6</v>
      </c>
      <c r="E94" s="1" t="s">
        <v>18</v>
      </c>
      <c r="F94" s="2" t="s">
        <v>116</v>
      </c>
      <c r="G94" s="2">
        <v>-12</v>
      </c>
    </row>
    <row r="95" spans="1:7" ht="12.75">
      <c r="A95" s="1" t="s">
        <v>0</v>
      </c>
      <c r="B95" s="2" t="str">
        <f>'Hráči hlavní tabulka'!B95</f>
        <v>John CARLSON (WSH)</v>
      </c>
      <c r="C95" s="2">
        <f>'Hráči hlavní tabulka'!I95</f>
        <v>12</v>
      </c>
      <c r="E95" s="1" t="s">
        <v>0</v>
      </c>
      <c r="F95" s="2" t="s">
        <v>305</v>
      </c>
      <c r="G95" s="2">
        <v>-12</v>
      </c>
    </row>
    <row r="96" spans="1:7" ht="12.75">
      <c r="A96" s="1" t="s">
        <v>95</v>
      </c>
      <c r="B96" s="2" t="str">
        <f>'Hráči hlavní tabulka'!B96</f>
        <v>Alex OVECHKIN (WSH)</v>
      </c>
      <c r="C96" s="2">
        <f>'Hráči hlavní tabulka'!I96</f>
        <v>1</v>
      </c>
      <c r="E96" s="1" t="s">
        <v>95</v>
      </c>
      <c r="F96" s="2" t="s">
        <v>306</v>
      </c>
      <c r="G96" s="2">
        <v>-13</v>
      </c>
    </row>
    <row r="97" spans="1:7" ht="12.75">
      <c r="A97" s="1" t="s">
        <v>85</v>
      </c>
      <c r="B97" s="2" t="str">
        <f>'Hráči hlavní tabulka'!B97</f>
        <v>Nicklas BACKSTROM (WSH)</v>
      </c>
      <c r="C97" s="2">
        <f>'Hráči hlavní tabulka'!I97</f>
        <v>3</v>
      </c>
      <c r="E97" s="1" t="s">
        <v>85</v>
      </c>
      <c r="F97" s="2" t="s">
        <v>236</v>
      </c>
      <c r="G97" s="2">
        <v>-14</v>
      </c>
    </row>
    <row r="98" spans="1:7" ht="12.75">
      <c r="A98" s="1" t="s">
        <v>76</v>
      </c>
      <c r="B98" s="2" t="str">
        <f>'Hráči hlavní tabulka'!B98</f>
        <v>Alexander SEMIN (WSH)</v>
      </c>
      <c r="C98" s="2">
        <f>'Hráči hlavní tabulka'!I98</f>
        <v>-5</v>
      </c>
      <c r="E98" s="1" t="s">
        <v>76</v>
      </c>
      <c r="F98" s="2" t="s">
        <v>282</v>
      </c>
      <c r="G98" s="2">
        <v>-16</v>
      </c>
    </row>
    <row r="99" spans="1:7" ht="12.75">
      <c r="A99" s="1" t="s">
        <v>67</v>
      </c>
      <c r="B99" s="2" t="str">
        <f>'Hráči hlavní tabulka'!B99</f>
        <v>Jason CHIMERA (WSH)</v>
      </c>
      <c r="C99" s="2">
        <f>'Hráči hlavní tabulka'!I99</f>
        <v>5</v>
      </c>
      <c r="E99" s="1" t="s">
        <v>67</v>
      </c>
      <c r="F99" s="2" t="s">
        <v>287</v>
      </c>
      <c r="G99" s="2">
        <v>-17</v>
      </c>
    </row>
    <row r="100" spans="1:7" ht="12.75">
      <c r="A100" s="1" t="s">
        <v>123</v>
      </c>
      <c r="B100" s="2" t="str">
        <f>'Hráči hlavní tabulka'!B100</f>
        <v>Roman HAMRLIK (WSH)</v>
      </c>
      <c r="C100" s="2">
        <f>'Hráči hlavní tabulka'!I100</f>
        <v>-4</v>
      </c>
      <c r="E100" s="1" t="s">
        <v>123</v>
      </c>
      <c r="F100" s="2" t="s">
        <v>237</v>
      </c>
      <c r="G100" s="2">
        <v>-18</v>
      </c>
    </row>
    <row r="101" spans="1:7" ht="12.75">
      <c r="A101" s="1" t="s">
        <v>222</v>
      </c>
      <c r="B101" s="2" t="str">
        <f>'Hráči hlavní tabulka'!B101</f>
        <v>Mike GREEN (WSH)</v>
      </c>
      <c r="C101" s="2">
        <f>'Hráči hlavní tabulka'!I101</f>
        <v>1</v>
      </c>
      <c r="E101" s="1" t="s">
        <v>222</v>
      </c>
      <c r="F101" s="2" t="s">
        <v>284</v>
      </c>
      <c r="G101" s="2">
        <v>-19</v>
      </c>
    </row>
    <row r="102" spans="1:7" ht="12.75">
      <c r="A102" s="1" t="s">
        <v>211</v>
      </c>
      <c r="B102" s="2" t="str">
        <f>'Hráči hlavní tabulka'!B102</f>
        <v>Troy BROUWER (WSH)</v>
      </c>
      <c r="C102" s="2">
        <f>'Hráči hlavní tabulka'!I102</f>
        <v>-1</v>
      </c>
      <c r="E102" s="1" t="s">
        <v>211</v>
      </c>
      <c r="F102" s="2" t="s">
        <v>278</v>
      </c>
      <c r="G102" s="2">
        <v>-20</v>
      </c>
    </row>
    <row r="103" spans="1:7" ht="12.75">
      <c r="A103" s="1" t="s">
        <v>260</v>
      </c>
      <c r="B103" s="2" t="str">
        <f>'Hráči hlavní tabulka'!B103</f>
        <v>Brooks LAICH (WSH)</v>
      </c>
      <c r="C103" s="2">
        <f>'Hráči hlavní tabulka'!I103</f>
        <v>7</v>
      </c>
      <c r="E103" s="1" t="s">
        <v>260</v>
      </c>
      <c r="F103" s="2" t="s">
        <v>208</v>
      </c>
      <c r="G103" s="2">
        <v>-23</v>
      </c>
    </row>
    <row r="104" spans="1:7" ht="12.75">
      <c r="A104" s="1" t="s">
        <v>252</v>
      </c>
      <c r="B104" s="2" t="str">
        <f>'Hráči hlavní tabulka'!B104</f>
        <v>Mathieu PERREAULT (WSH)</v>
      </c>
      <c r="C104" s="2">
        <f>'Hráči hlavní tabulka'!I104</f>
        <v>-6</v>
      </c>
      <c r="E104" s="1" t="s">
        <v>252</v>
      </c>
      <c r="F104" s="2" t="s">
        <v>285</v>
      </c>
      <c r="G104" s="2">
        <v>-27</v>
      </c>
    </row>
    <row r="105" spans="1:7" ht="12.75">
      <c r="A105" s="1" t="s">
        <v>246</v>
      </c>
      <c r="B105" s="2" t="str">
        <f>'Hráči hlavní tabulka'!B105</f>
        <v>Matt HENDRICKS (WSH)</v>
      </c>
      <c r="C105" s="2">
        <f>'Hráči hlavní tabulka'!I105</f>
        <v>9</v>
      </c>
      <c r="E105" s="1" t="s">
        <v>246</v>
      </c>
      <c r="F105" s="2" t="s">
        <v>283</v>
      </c>
      <c r="G105" s="2">
        <v>-35</v>
      </c>
    </row>
    <row r="106" spans="1:7" ht="12.75">
      <c r="A106" s="1"/>
      <c r="B106" s="2"/>
      <c r="C106" s="2"/>
      <c r="E106" s="1"/>
      <c r="F106" s="2"/>
      <c r="G106" s="2"/>
    </row>
    <row r="107" spans="1:7" ht="12.75">
      <c r="A107" s="1"/>
      <c r="B107" s="2"/>
      <c r="C107" s="2"/>
      <c r="E107" s="1"/>
      <c r="F107" s="2"/>
      <c r="G107" s="2"/>
    </row>
    <row r="108" spans="1:7" ht="12.75">
      <c r="A108" s="1"/>
      <c r="B108" s="2"/>
      <c r="C108" s="2"/>
      <c r="E108" s="1"/>
      <c r="F108" s="2"/>
      <c r="G108" s="2"/>
    </row>
    <row r="109" spans="1:7" ht="12.75">
      <c r="A109" s="1"/>
      <c r="B109" s="2"/>
      <c r="C109" s="2"/>
      <c r="E109" s="1"/>
      <c r="F109" s="2"/>
      <c r="G109" s="2"/>
    </row>
    <row r="110" spans="1:7" ht="12.75">
      <c r="A110" s="1"/>
      <c r="B110" s="2"/>
      <c r="C110" s="2"/>
      <c r="E110" s="1"/>
      <c r="F110" s="2"/>
      <c r="G110" s="2"/>
    </row>
    <row r="111" spans="1:7" ht="12.75">
      <c r="A111" s="1"/>
      <c r="B111" s="2"/>
      <c r="C111" s="2"/>
      <c r="E111" s="1"/>
      <c r="F111" s="2"/>
      <c r="G111" s="2"/>
    </row>
    <row r="112" spans="1:7" ht="12.75">
      <c r="A112" s="1"/>
      <c r="B112" s="2"/>
      <c r="C112" s="2"/>
      <c r="E112" s="1"/>
      <c r="F112" s="2"/>
      <c r="G112" s="2"/>
    </row>
    <row r="113" spans="1:7" ht="12.75">
      <c r="A113" s="1"/>
      <c r="B113" s="2"/>
      <c r="C113" s="2"/>
      <c r="E113" s="1"/>
      <c r="F113" s="2"/>
      <c r="G113" s="2"/>
    </row>
    <row r="114" spans="1:7" ht="12.75">
      <c r="A114" s="1"/>
      <c r="B114" s="2"/>
      <c r="C114" s="2"/>
      <c r="E114" s="1"/>
      <c r="F114" s="2"/>
      <c r="G114" s="2"/>
    </row>
    <row r="115" spans="1:7" ht="12.75">
      <c r="A115" s="1"/>
      <c r="B115" s="2"/>
      <c r="C115" s="2"/>
      <c r="E115" s="1"/>
      <c r="F115" s="2"/>
      <c r="G115" s="2"/>
    </row>
    <row r="116" spans="1:7" ht="12.75">
      <c r="A116" s="1"/>
      <c r="B116" s="2"/>
      <c r="C116" s="2"/>
      <c r="E116" s="1"/>
      <c r="F116" s="2"/>
      <c r="G116" s="2"/>
    </row>
    <row r="117" spans="1:7" ht="12.75">
      <c r="A117" s="1"/>
      <c r="B117" s="2"/>
      <c r="C117" s="2"/>
      <c r="E117" s="1"/>
      <c r="F117" s="2"/>
      <c r="G117" s="2"/>
    </row>
    <row r="118" spans="1:7" ht="12.75">
      <c r="A118" s="1"/>
      <c r="B118" s="2"/>
      <c r="C118" s="2"/>
      <c r="E118" s="1"/>
      <c r="F118" s="2"/>
      <c r="G118" s="2"/>
    </row>
    <row r="119" spans="1:7" ht="12.75">
      <c r="A119" s="1"/>
      <c r="B119" s="2"/>
      <c r="C119" s="2"/>
      <c r="E119" s="1"/>
      <c r="F119" s="2"/>
      <c r="G119" s="2"/>
    </row>
    <row r="120" spans="1:7" ht="12.75">
      <c r="A120" s="1"/>
      <c r="B120" s="2"/>
      <c r="C120" s="2"/>
      <c r="E120" s="1"/>
      <c r="F120" s="2"/>
      <c r="G120" s="2"/>
    </row>
    <row r="121" spans="1:7" ht="12.75">
      <c r="A121" s="1"/>
      <c r="B121" s="2"/>
      <c r="C121" s="2"/>
      <c r="E121" s="1"/>
      <c r="F121" s="2"/>
      <c r="G121" s="2"/>
    </row>
    <row r="122" spans="1:7" ht="12.75">
      <c r="A122" s="1"/>
      <c r="B122" s="2"/>
      <c r="C122" s="2"/>
      <c r="E122" s="1"/>
      <c r="F122" s="2"/>
      <c r="G122" s="2"/>
    </row>
    <row r="123" spans="1:7" ht="12.75">
      <c r="A123" s="1"/>
      <c r="B123" s="2"/>
      <c r="C123" s="2"/>
      <c r="E123" s="1"/>
      <c r="F123" s="2"/>
      <c r="G123" s="2"/>
    </row>
    <row r="124" spans="1:7" ht="12.75">
      <c r="A124" s="1"/>
      <c r="B124" s="2"/>
      <c r="C124" s="2"/>
      <c r="E124" s="1"/>
      <c r="F124" s="2"/>
      <c r="G124" s="2"/>
    </row>
    <row r="125" spans="1:7" ht="12.75">
      <c r="A125" s="1"/>
      <c r="B125" s="2"/>
      <c r="C125" s="2"/>
      <c r="E125" s="1"/>
      <c r="F125" s="2"/>
      <c r="G125" s="2"/>
    </row>
    <row r="126" spans="1:7" ht="12.75">
      <c r="A126" s="1"/>
      <c r="B126" s="2"/>
      <c r="C126" s="2"/>
      <c r="E126" s="1"/>
      <c r="F126" s="2"/>
      <c r="G126" s="2"/>
    </row>
    <row r="127" spans="1:7" ht="12.75">
      <c r="A127" s="1"/>
      <c r="B127" s="2"/>
      <c r="C127" s="2"/>
      <c r="E127" s="1"/>
      <c r="F127" s="2"/>
      <c r="G127" s="2"/>
    </row>
    <row r="128" spans="1:7" ht="12.75">
      <c r="A128" s="1"/>
      <c r="B128" s="2"/>
      <c r="C128" s="2"/>
      <c r="E128" s="1"/>
      <c r="F128" s="2"/>
      <c r="G128" s="2"/>
    </row>
    <row r="129" spans="1:7" ht="12.75">
      <c r="A129" s="1"/>
      <c r="B129" s="2"/>
      <c r="C129" s="2"/>
      <c r="E129" s="1"/>
      <c r="F129" s="2"/>
      <c r="G129" s="2"/>
    </row>
    <row r="130" spans="1:7" ht="12.75">
      <c r="A130" s="1"/>
      <c r="B130" s="2"/>
      <c r="C130" s="2"/>
      <c r="E130" s="1"/>
      <c r="F130" s="2"/>
      <c r="G130" s="2"/>
    </row>
    <row r="131" spans="1:7" ht="12.75">
      <c r="A131" s="1"/>
      <c r="B131" s="2"/>
      <c r="C131" s="2"/>
      <c r="E131" s="1"/>
      <c r="F131" s="2"/>
      <c r="G131" s="2"/>
    </row>
    <row r="132" spans="1:7" ht="12.75">
      <c r="A132" s="1"/>
      <c r="B132" s="2"/>
      <c r="C132" s="2"/>
      <c r="E132" s="1"/>
      <c r="F132" s="2"/>
      <c r="G132" s="2"/>
    </row>
    <row r="133" spans="1:7" ht="12.75">
      <c r="A133" s="1"/>
      <c r="B133" s="2"/>
      <c r="C133" s="2"/>
      <c r="E133" s="1"/>
      <c r="F133" s="2"/>
      <c r="G133" s="2"/>
    </row>
    <row r="134" spans="1:7" ht="12.75">
      <c r="A134" s="1"/>
      <c r="B134" s="2"/>
      <c r="C134" s="2"/>
      <c r="E134" s="1"/>
      <c r="F134" s="2"/>
      <c r="G134" s="2"/>
    </row>
    <row r="135" spans="1:7" ht="12.75">
      <c r="A135" s="1"/>
      <c r="B135" s="2"/>
      <c r="C135" s="2"/>
      <c r="E135" s="1"/>
      <c r="F135" s="2"/>
      <c r="G135" s="2"/>
    </row>
    <row r="136" spans="1:7" ht="12.75">
      <c r="A136" s="1"/>
      <c r="B136" s="2"/>
      <c r="C136" s="2"/>
      <c r="E136" s="1"/>
      <c r="F136" s="2"/>
      <c r="G136" s="2"/>
    </row>
    <row r="137" spans="1:7" ht="12.75">
      <c r="A137" s="1"/>
      <c r="B137" s="2"/>
      <c r="C137" s="2"/>
      <c r="E137" s="1"/>
      <c r="F137" s="2"/>
      <c r="G137" s="2"/>
    </row>
    <row r="138" spans="1:7" ht="12.75">
      <c r="A138" s="1"/>
      <c r="B138" s="2"/>
      <c r="C138" s="2"/>
      <c r="E138" s="1"/>
      <c r="F138" s="2"/>
      <c r="G138" s="2"/>
    </row>
    <row r="139" spans="1:7" ht="12.75">
      <c r="A139" s="1"/>
      <c r="B139" s="2"/>
      <c r="C139" s="2"/>
      <c r="E139" s="1"/>
      <c r="F139" s="2"/>
      <c r="G139" s="2"/>
    </row>
    <row r="140" spans="1:7" ht="12.75">
      <c r="A140" s="1"/>
      <c r="B140" s="2"/>
      <c r="C140" s="2"/>
      <c r="E140" s="1"/>
      <c r="F140" s="2"/>
      <c r="G140" s="2"/>
    </row>
    <row r="141" spans="1:7" ht="12.75">
      <c r="A141" s="1"/>
      <c r="B141" s="2"/>
      <c r="C141" s="2"/>
      <c r="E141" s="1"/>
      <c r="F141" s="2"/>
      <c r="G141" s="2"/>
    </row>
    <row r="142" spans="1:7" ht="12.75">
      <c r="A142" s="1"/>
      <c r="B142" s="2"/>
      <c r="C142" s="2"/>
      <c r="E142" s="1"/>
      <c r="F142" s="2"/>
      <c r="G142" s="2"/>
    </row>
    <row r="143" spans="1:7" ht="12.75">
      <c r="A143" s="1"/>
      <c r="B143" s="2"/>
      <c r="C143" s="2"/>
      <c r="E143" s="1"/>
      <c r="F143" s="2"/>
      <c r="G143" s="2"/>
    </row>
    <row r="144" spans="1:7" ht="12.75">
      <c r="A144" s="1"/>
      <c r="B144" s="2"/>
      <c r="C144" s="2"/>
      <c r="E144" s="1"/>
      <c r="F144" s="2"/>
      <c r="G144" s="2"/>
    </row>
    <row r="145" spans="1:7" ht="12.75">
      <c r="A145" s="1"/>
      <c r="B145" s="2"/>
      <c r="C145" s="2"/>
      <c r="E145" s="1"/>
      <c r="F145" s="2"/>
      <c r="G145" s="2"/>
    </row>
    <row r="146" spans="1:7" ht="12.75">
      <c r="A146" s="1"/>
      <c r="B146" s="2"/>
      <c r="C146" s="2"/>
      <c r="E146" s="1"/>
      <c r="F146" s="2"/>
      <c r="G146" s="2"/>
    </row>
    <row r="147" spans="1:7" ht="12.75">
      <c r="A147" s="1"/>
      <c r="B147" s="2"/>
      <c r="C147" s="2"/>
      <c r="E147" s="1"/>
      <c r="F147" s="2"/>
      <c r="G147" s="2"/>
    </row>
    <row r="148" spans="1:7" ht="12.75">
      <c r="A148" s="1"/>
      <c r="B148" s="2"/>
      <c r="C148" s="2"/>
      <c r="E148" s="1"/>
      <c r="F148" s="2"/>
      <c r="G148" s="2"/>
    </row>
    <row r="149" spans="1:7" ht="12.75">
      <c r="A149" s="1"/>
      <c r="B149" s="2"/>
      <c r="C149" s="2"/>
      <c r="E149" s="1"/>
      <c r="F149" s="2"/>
      <c r="G149" s="2"/>
    </row>
    <row r="150" spans="1:7" ht="12.75">
      <c r="A150" s="1"/>
      <c r="B150" s="2"/>
      <c r="C150" s="2"/>
      <c r="E150" s="1"/>
      <c r="F150" s="2"/>
      <c r="G150" s="2"/>
    </row>
    <row r="151" spans="1:7" ht="12.75">
      <c r="A151" s="1"/>
      <c r="B151" s="2"/>
      <c r="C151" s="2"/>
      <c r="E151" s="1"/>
      <c r="F151" s="2"/>
      <c r="G151" s="2"/>
    </row>
    <row r="152" spans="1:7" ht="12.75">
      <c r="A152" s="1"/>
      <c r="B152" s="2"/>
      <c r="C152" s="2"/>
      <c r="E152" s="1"/>
      <c r="F152" s="2"/>
      <c r="G152" s="2"/>
    </row>
    <row r="153" spans="1:7" ht="12.75">
      <c r="A153" s="1"/>
      <c r="B153" s="2"/>
      <c r="C153" s="2"/>
      <c r="E153" s="1"/>
      <c r="F153" s="2"/>
      <c r="G153" s="2"/>
    </row>
    <row r="154" spans="1:7" ht="12.75">
      <c r="A154" s="1"/>
      <c r="B154" s="2"/>
      <c r="C154" s="2"/>
      <c r="E154" s="1"/>
      <c r="F154" s="2"/>
      <c r="G154" s="2"/>
    </row>
    <row r="155" spans="1:7" ht="12.75">
      <c r="A155" s="1"/>
      <c r="B155" s="2"/>
      <c r="C155" s="2"/>
      <c r="E155" s="1"/>
      <c r="F155" s="2"/>
      <c r="G155" s="2"/>
    </row>
    <row r="156" spans="1:7" ht="12.75">
      <c r="A156" s="1"/>
      <c r="B156" s="2"/>
      <c r="C156" s="2"/>
      <c r="E156" s="1"/>
      <c r="F156" s="2"/>
      <c r="G156" s="2"/>
    </row>
    <row r="157" spans="1:7" ht="12.75">
      <c r="A157" s="1"/>
      <c r="B157" s="2"/>
      <c r="C157" s="2"/>
      <c r="E157" s="1"/>
      <c r="F157" s="2"/>
      <c r="G157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O1" sqref="O1"/>
    </sheetView>
  </sheetViews>
  <sheetFormatPr defaultColWidth="9.140625" defaultRowHeight="12.75" customHeight="1"/>
  <cols>
    <col min="1" max="1" width="3.57421875" style="0" customWidth="1"/>
    <col min="2" max="2" width="24.28125" style="0" customWidth="1"/>
    <col min="3" max="5" width="7.00390625" style="0" customWidth="1"/>
    <col min="6" max="6" width="5.7109375" style="0" customWidth="1"/>
    <col min="7" max="7" width="7.00390625" style="0" customWidth="1"/>
    <col min="8" max="8" width="6.7109375" style="0" customWidth="1"/>
    <col min="9" max="9" width="1.57421875" style="0" customWidth="1"/>
    <col min="10" max="10" width="6.7109375" style="0" customWidth="1"/>
    <col min="11" max="11" width="9.57421875" style="0" bestFit="1" customWidth="1"/>
  </cols>
  <sheetData>
    <row r="1" spans="1:11" ht="23.25">
      <c r="A1" s="56" t="s">
        <v>339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3:11" ht="12.75">
      <c r="C2" s="3" t="s">
        <v>57</v>
      </c>
      <c r="D2" s="3" t="s">
        <v>48</v>
      </c>
      <c r="E2" s="3" t="s">
        <v>159</v>
      </c>
      <c r="F2" s="3" t="s">
        <v>193</v>
      </c>
      <c r="G2" s="3" t="s">
        <v>53</v>
      </c>
      <c r="H2" s="54" t="str">
        <f>'týmy pořadí'!T1</f>
        <v>skore</v>
      </c>
      <c r="I2" s="55"/>
      <c r="J2" s="55"/>
      <c r="K2" s="27" t="str">
        <f>'týmy pořadí'!W1</f>
        <v>body</v>
      </c>
    </row>
    <row r="3" spans="1:11" ht="12.75">
      <c r="A3" s="48" t="str">
        <f>'týmy pořadí'!M2</f>
        <v>1.</v>
      </c>
      <c r="B3" s="49" t="str">
        <f>'týmy pořadí'!N2</f>
        <v>Ottawa Senators</v>
      </c>
      <c r="C3" s="50">
        <f>'týmy pořadí'!O2</f>
        <v>56</v>
      </c>
      <c r="D3" s="50">
        <f>'týmy pořadí'!P2</f>
        <v>33</v>
      </c>
      <c r="E3" s="50">
        <f>'týmy pořadí'!Q2</f>
        <v>6</v>
      </c>
      <c r="F3" s="50">
        <f>'týmy pořadí'!R2</f>
        <v>6</v>
      </c>
      <c r="G3" s="50">
        <f>'týmy pořadí'!S2</f>
        <v>11</v>
      </c>
      <c r="H3" s="48">
        <f>'týmy pořadí'!T2</f>
        <v>188</v>
      </c>
      <c r="I3" s="50" t="s">
        <v>23</v>
      </c>
      <c r="J3" s="51">
        <f>'týmy pořadí'!V2</f>
        <v>125</v>
      </c>
      <c r="K3" s="52">
        <f>'týmy pořadí'!W2</f>
        <v>84</v>
      </c>
    </row>
    <row r="4" spans="1:11" ht="12.75">
      <c r="A4" s="1" t="str">
        <f>'týmy pořadí'!M3</f>
        <v>2.</v>
      </c>
      <c r="B4" s="2" t="str">
        <f>'týmy pořadí'!N3</f>
        <v>Detroit Red Wings</v>
      </c>
      <c r="C4" s="3">
        <f>'týmy pořadí'!O3</f>
        <v>56</v>
      </c>
      <c r="D4" s="3">
        <f>'týmy pořadí'!P3</f>
        <v>24</v>
      </c>
      <c r="E4" s="3">
        <f>'týmy pořadí'!Q3</f>
        <v>13</v>
      </c>
      <c r="F4" s="3">
        <f>'týmy pořadí'!R3</f>
        <v>6</v>
      </c>
      <c r="G4" s="3">
        <f>'týmy pořadí'!S3</f>
        <v>13</v>
      </c>
      <c r="H4" s="1">
        <f>'týmy pořadí'!T3</f>
        <v>126</v>
      </c>
      <c r="I4" s="3" t="s">
        <v>23</v>
      </c>
      <c r="J4" s="7">
        <f>'týmy pořadí'!V3</f>
        <v>84</v>
      </c>
      <c r="K4" s="25">
        <f>'týmy pořadí'!W3</f>
        <v>80</v>
      </c>
    </row>
    <row r="5" spans="1:11" ht="12.75">
      <c r="A5" s="1" t="str">
        <f>'týmy pořadí'!M4</f>
        <v>3.</v>
      </c>
      <c r="B5" s="2" t="str">
        <f>'týmy pořadí'!N4</f>
        <v>Boston Bruins</v>
      </c>
      <c r="C5" s="3">
        <f>'týmy pořadí'!O4</f>
        <v>56</v>
      </c>
      <c r="D5" s="3">
        <f>'týmy pořadí'!P4</f>
        <v>22</v>
      </c>
      <c r="E5" s="3">
        <f>'týmy pořadí'!Q4</f>
        <v>14</v>
      </c>
      <c r="F5" s="3">
        <f>'týmy pořadí'!R4</f>
        <v>8</v>
      </c>
      <c r="G5" s="3">
        <f>'týmy pořadí'!S4</f>
        <v>12</v>
      </c>
      <c r="H5" s="1">
        <f>'týmy pořadí'!T4</f>
        <v>165</v>
      </c>
      <c r="I5" s="3" t="s">
        <v>23</v>
      </c>
      <c r="J5" s="7">
        <f>'týmy pořadí'!V4</f>
        <v>146</v>
      </c>
      <c r="K5" s="25">
        <f>'týmy pořadí'!W4</f>
        <v>80</v>
      </c>
    </row>
    <row r="6" spans="1:11" ht="12.75">
      <c r="A6" s="1" t="str">
        <f>'týmy pořadí'!M5</f>
        <v>4.</v>
      </c>
      <c r="B6" s="2" t="str">
        <f>'týmy pořadí'!N5</f>
        <v>Philadelphia Flyers</v>
      </c>
      <c r="C6" s="3">
        <f>'týmy pořadí'!O5</f>
        <v>56</v>
      </c>
      <c r="D6" s="3">
        <f>'týmy pořadí'!P5</f>
        <v>17</v>
      </c>
      <c r="E6" s="3">
        <f>'týmy pořadí'!Q5</f>
        <v>10</v>
      </c>
      <c r="F6" s="3">
        <f>'týmy pořadí'!R5</f>
        <v>7</v>
      </c>
      <c r="G6" s="3">
        <f>'týmy pořadí'!S5</f>
        <v>22</v>
      </c>
      <c r="H6" s="1">
        <f>'týmy pořadí'!T5</f>
        <v>136</v>
      </c>
      <c r="I6" s="3" t="s">
        <v>23</v>
      </c>
      <c r="J6" s="7">
        <f>'týmy pořadí'!V5</f>
        <v>142</v>
      </c>
      <c r="K6" s="25">
        <f>'týmy pořadí'!W5</f>
        <v>61</v>
      </c>
    </row>
    <row r="7" spans="1:11" ht="12.75">
      <c r="A7" s="1" t="str">
        <f>'týmy pořadí'!M6</f>
        <v>5.</v>
      </c>
      <c r="B7" s="2" t="str">
        <f>'týmy pořadí'!N6</f>
        <v>Washington Capitals</v>
      </c>
      <c r="C7" s="3">
        <f>'týmy pořadí'!O6</f>
        <v>56</v>
      </c>
      <c r="D7" s="3">
        <f>'týmy pořadí'!P6</f>
        <v>20</v>
      </c>
      <c r="E7" s="3">
        <f>'týmy pořadí'!Q6</f>
        <v>8</v>
      </c>
      <c r="F7" s="3">
        <f>'týmy pořadí'!R6</f>
        <v>4</v>
      </c>
      <c r="G7" s="3">
        <f>'týmy pořadí'!S6</f>
        <v>24</v>
      </c>
      <c r="H7" s="1">
        <f>'týmy pořadí'!T6</f>
        <v>183</v>
      </c>
      <c r="I7" s="3" t="s">
        <v>23</v>
      </c>
      <c r="J7" s="7">
        <f>'týmy pořadí'!V6</f>
        <v>195</v>
      </c>
      <c r="K7" s="25">
        <f>'týmy pořadí'!W6</f>
        <v>60</v>
      </c>
    </row>
    <row r="8" spans="1:11" ht="12.75">
      <c r="A8" s="1" t="str">
        <f>'týmy pořadí'!M7</f>
        <v>6.</v>
      </c>
      <c r="B8" s="2" t="str">
        <f>'týmy pořadí'!N7</f>
        <v>Colorado Avalanche</v>
      </c>
      <c r="C8" s="3">
        <f>'týmy pořadí'!O7</f>
        <v>56</v>
      </c>
      <c r="D8" s="3">
        <f>'týmy pořadí'!P7</f>
        <v>17</v>
      </c>
      <c r="E8" s="3">
        <f>'týmy pořadí'!Q7</f>
        <v>5</v>
      </c>
      <c r="F8" s="3">
        <f>'týmy pořadí'!R7</f>
        <v>12</v>
      </c>
      <c r="G8" s="3">
        <f>'týmy pořadí'!S7</f>
        <v>22</v>
      </c>
      <c r="H8" s="1">
        <f>'týmy pořadí'!T7</f>
        <v>123</v>
      </c>
      <c r="I8" s="3" t="s">
        <v>23</v>
      </c>
      <c r="J8" s="7">
        <f>'týmy pořadí'!V7</f>
        <v>135</v>
      </c>
      <c r="K8" s="25">
        <f>'týmy pořadí'!W7</f>
        <v>56</v>
      </c>
    </row>
    <row r="9" spans="1:11" ht="12.75">
      <c r="A9" s="1" t="str">
        <f>'týmy pořadí'!M8</f>
        <v>7.</v>
      </c>
      <c r="B9" s="2" t="str">
        <f>'týmy pořadí'!N8</f>
        <v>Phoenix Coyotes</v>
      </c>
      <c r="C9" s="3">
        <f>'týmy pořadí'!O8</f>
        <v>56</v>
      </c>
      <c r="D9" s="3">
        <f>'týmy pořadí'!P8</f>
        <v>16</v>
      </c>
      <c r="E9" s="3">
        <f>'týmy pořadí'!Q8</f>
        <v>3</v>
      </c>
      <c r="F9" s="3">
        <f>'týmy pořadí'!R8</f>
        <v>11</v>
      </c>
      <c r="G9" s="3">
        <f>'týmy pořadí'!S8</f>
        <v>26</v>
      </c>
      <c r="H9" s="1">
        <f>'týmy pořadí'!T8</f>
        <v>131</v>
      </c>
      <c r="I9" s="3" t="s">
        <v>23</v>
      </c>
      <c r="J9" s="7">
        <f>'týmy pořadí'!V8</f>
        <v>156</v>
      </c>
      <c r="K9" s="25">
        <f>'týmy pořadí'!W8</f>
        <v>49</v>
      </c>
    </row>
    <row r="10" spans="1:11" ht="12.75">
      <c r="A10" s="1" t="str">
        <f>'týmy pořadí'!M9</f>
        <v>8.</v>
      </c>
      <c r="B10" s="2" t="str">
        <f>'týmy pořadí'!N9</f>
        <v>Edmonton Oilers</v>
      </c>
      <c r="C10" s="3">
        <f>'týmy pořadí'!O9</f>
        <v>56</v>
      </c>
      <c r="D10" s="3">
        <f>'týmy pořadí'!P9</f>
        <v>10</v>
      </c>
      <c r="E10" s="3">
        <f>'týmy pořadí'!Q9</f>
        <v>6</v>
      </c>
      <c r="F10" s="3">
        <f>'týmy pořadí'!R9</f>
        <v>11</v>
      </c>
      <c r="G10" s="3">
        <f>'týmy pořadí'!S9</f>
        <v>29</v>
      </c>
      <c r="H10" s="1">
        <f>'týmy pořadí'!T9</f>
        <v>91</v>
      </c>
      <c r="I10" s="3" t="s">
        <v>23</v>
      </c>
      <c r="J10" s="7">
        <f>'týmy pořadí'!V9</f>
        <v>160</v>
      </c>
      <c r="K10" s="25">
        <f>'týmy pořadí'!W9</f>
        <v>43</v>
      </c>
    </row>
    <row r="12" spans="2:10" ht="18.75">
      <c r="B12" s="38" t="s">
        <v>241</v>
      </c>
      <c r="F12" s="38" t="s">
        <v>144</v>
      </c>
      <c r="G12" s="39"/>
      <c r="H12" s="39"/>
      <c r="I12" s="39"/>
      <c r="J12" s="39"/>
    </row>
    <row r="13" spans="1:11" ht="12.75">
      <c r="A13" s="48" t="str">
        <f>'týmy útok'!E2</f>
        <v>1.</v>
      </c>
      <c r="B13" s="49" t="str">
        <f>'týmy útok'!F2</f>
        <v>Ottawa Senators</v>
      </c>
      <c r="C13" s="49">
        <f>'týmy útok'!G2</f>
        <v>188</v>
      </c>
      <c r="E13" s="48" t="str">
        <f>'týmy slušnost'!E2</f>
        <v>1.</v>
      </c>
      <c r="F13" s="49" t="str">
        <f>'týmy slušnost'!F2</f>
        <v>Detroit Red Wings</v>
      </c>
      <c r="G13" s="53"/>
      <c r="H13" s="53"/>
      <c r="I13" s="53"/>
      <c r="J13" s="53"/>
      <c r="K13" s="49">
        <f>'týmy slušnost'!G2</f>
        <v>32</v>
      </c>
    </row>
    <row r="14" spans="1:11" ht="12.75">
      <c r="A14" s="1" t="str">
        <f>'týmy útok'!E3</f>
        <v>2.</v>
      </c>
      <c r="B14" s="2" t="str">
        <f>'týmy útok'!F3</f>
        <v>Washington Capitals</v>
      </c>
      <c r="C14" s="2">
        <f>'týmy útok'!G3</f>
        <v>183</v>
      </c>
      <c r="E14" s="1" t="str">
        <f>'týmy slušnost'!E3</f>
        <v>2.</v>
      </c>
      <c r="F14" s="2" t="str">
        <f>'týmy slušnost'!F3</f>
        <v>Philadelphia Flyers</v>
      </c>
      <c r="K14" s="2">
        <f>'týmy slušnost'!G3</f>
        <v>81</v>
      </c>
    </row>
    <row r="15" spans="1:11" ht="12.75" customHeight="1">
      <c r="A15" s="1" t="str">
        <f>'týmy útok'!E4</f>
        <v>3.</v>
      </c>
      <c r="B15" s="2" t="str">
        <f>'týmy útok'!F4</f>
        <v>Boston Bruins</v>
      </c>
      <c r="C15" s="2">
        <f>'týmy útok'!G4</f>
        <v>165</v>
      </c>
      <c r="E15" s="1" t="str">
        <f>'týmy slušnost'!E4</f>
        <v>3.</v>
      </c>
      <c r="F15" s="2" t="str">
        <f>'týmy slušnost'!F4</f>
        <v>Phoenix Coyotes</v>
      </c>
      <c r="K15" s="2">
        <f>'týmy slušnost'!G4</f>
        <v>87</v>
      </c>
    </row>
    <row r="16" spans="1:11" ht="12.75">
      <c r="A16" s="1" t="str">
        <f>'týmy útok'!E5</f>
        <v>4.</v>
      </c>
      <c r="B16" s="2" t="str">
        <f>'týmy útok'!F5</f>
        <v>Philadelphia Flyers</v>
      </c>
      <c r="C16" s="2">
        <f>'týmy útok'!G5</f>
        <v>136</v>
      </c>
      <c r="E16" s="1" t="str">
        <f>'týmy slušnost'!E5</f>
        <v>4.</v>
      </c>
      <c r="F16" s="2" t="str">
        <f>'týmy slušnost'!F5</f>
        <v>Ottawa Senators</v>
      </c>
      <c r="K16" s="2">
        <f>'týmy slušnost'!G5</f>
        <v>109</v>
      </c>
    </row>
    <row r="17" spans="1:11" ht="12.75">
      <c r="A17" s="1" t="str">
        <f>'týmy útok'!E6</f>
        <v>5.</v>
      </c>
      <c r="B17" s="2" t="str">
        <f>'týmy útok'!F6</f>
        <v>Phoenix Coyotes</v>
      </c>
      <c r="C17" s="2">
        <f>'týmy útok'!G6</f>
        <v>131</v>
      </c>
      <c r="E17" s="1" t="str">
        <f>'týmy slušnost'!E6</f>
        <v>5.</v>
      </c>
      <c r="F17" s="2" t="str">
        <f>'týmy slušnost'!F6</f>
        <v>Washington Capitals</v>
      </c>
      <c r="K17" s="2">
        <f>'týmy slušnost'!G6</f>
        <v>117</v>
      </c>
    </row>
    <row r="18" spans="1:11" ht="12.75">
      <c r="A18" s="1" t="str">
        <f>'týmy útok'!E7</f>
        <v>6.</v>
      </c>
      <c r="B18" s="2" t="str">
        <f>'týmy útok'!F7</f>
        <v>Detroit Red Wings</v>
      </c>
      <c r="C18" s="2">
        <f>'týmy útok'!G7</f>
        <v>126</v>
      </c>
      <c r="E18" s="1" t="str">
        <f>'týmy slušnost'!E7</f>
        <v>6.</v>
      </c>
      <c r="F18" s="2" t="str">
        <f>'týmy slušnost'!F7</f>
        <v>Colorado Avalanche</v>
      </c>
      <c r="K18" s="2">
        <f>'týmy slušnost'!G7</f>
        <v>135</v>
      </c>
    </row>
    <row r="19" spans="1:11" ht="12.75">
      <c r="A19" s="1" t="str">
        <f>'týmy útok'!E8</f>
        <v>7.</v>
      </c>
      <c r="B19" s="2" t="str">
        <f>'týmy útok'!F8</f>
        <v>Colorado Avalanche</v>
      </c>
      <c r="C19" s="2">
        <f>'týmy útok'!G8</f>
        <v>123</v>
      </c>
      <c r="E19" s="1" t="str">
        <f>'týmy slušnost'!E8</f>
        <v>7.</v>
      </c>
      <c r="F19" s="2" t="str">
        <f>'týmy slušnost'!F8</f>
        <v>Edmonton Oilers</v>
      </c>
      <c r="K19" s="2">
        <f>'týmy slušnost'!G8</f>
        <v>173</v>
      </c>
    </row>
    <row r="20" spans="1:11" ht="12.75">
      <c r="A20" s="1" t="str">
        <f>'týmy útok'!E9</f>
        <v>8.</v>
      </c>
      <c r="B20" s="2" t="str">
        <f>'týmy útok'!F9</f>
        <v>Edmonton Oilers</v>
      </c>
      <c r="C20" s="2">
        <f>'týmy útok'!G9</f>
        <v>91</v>
      </c>
      <c r="E20" s="1" t="str">
        <f>'týmy slušnost'!E9</f>
        <v>8.</v>
      </c>
      <c r="F20" s="2" t="str">
        <f>'týmy slušnost'!F9</f>
        <v>Boston Bruins</v>
      </c>
      <c r="K20" s="2">
        <f>'týmy slušnost'!G9</f>
        <v>255</v>
      </c>
    </row>
    <row r="22" spans="2:10" ht="18.75">
      <c r="B22" s="58" t="s">
        <v>259</v>
      </c>
      <c r="C22" s="59"/>
      <c r="F22" s="58" t="s">
        <v>149</v>
      </c>
      <c r="G22" s="59"/>
      <c r="H22" s="59"/>
      <c r="I22" s="59"/>
      <c r="J22" s="59"/>
    </row>
    <row r="23" spans="1:11" ht="12.75">
      <c r="A23" s="48" t="str">
        <f>'týmy obrana'!E2</f>
        <v>1.</v>
      </c>
      <c r="B23" s="49" t="str">
        <f>'týmy obrana'!F2</f>
        <v>Detroit Red Wings</v>
      </c>
      <c r="C23" s="49">
        <f>'týmy obrana'!G2</f>
        <v>84</v>
      </c>
      <c r="E23" s="48" t="str">
        <f>golmani!E2</f>
        <v>1.</v>
      </c>
      <c r="F23" s="49" t="str">
        <f>golmani!F2</f>
        <v>Jimmy HOWARD (DET)</v>
      </c>
      <c r="G23" s="53"/>
      <c r="H23" s="53"/>
      <c r="I23" s="53"/>
      <c r="J23" s="53"/>
      <c r="K23" s="49">
        <f>golmani!G2</f>
        <v>14</v>
      </c>
    </row>
    <row r="24" spans="1:11" ht="12.75">
      <c r="A24" s="1" t="str">
        <f>'týmy obrana'!E3</f>
        <v>2.</v>
      </c>
      <c r="B24" s="2" t="str">
        <f>'týmy obrana'!F3</f>
        <v>Ottawa Senators</v>
      </c>
      <c r="C24" s="2">
        <f>'týmy obrana'!G3</f>
        <v>125</v>
      </c>
      <c r="E24" s="1" t="str">
        <f>golmani!E3</f>
        <v>2.</v>
      </c>
      <c r="F24" s="2" t="str">
        <f>golmani!F3</f>
        <v>Craig ANDERSON (OTT)</v>
      </c>
      <c r="K24" s="2">
        <f>golmani!G3</f>
        <v>10</v>
      </c>
    </row>
    <row r="25" spans="1:11" ht="12.75" customHeight="1">
      <c r="A25" s="1" t="str">
        <f>'týmy obrana'!E4</f>
        <v>3.</v>
      </c>
      <c r="B25" s="2" t="str">
        <f>'týmy obrana'!F4</f>
        <v>Colorado Avalanche</v>
      </c>
      <c r="C25" s="2">
        <f>'týmy obrana'!G4</f>
        <v>135</v>
      </c>
      <c r="E25" s="1" t="str">
        <f>golmani!E4</f>
        <v>3.</v>
      </c>
      <c r="F25" s="2" t="str">
        <f>golmani!F4</f>
        <v>Tim THOMAS (BOS)</v>
      </c>
      <c r="K25" s="2">
        <f>golmani!G4</f>
        <v>9</v>
      </c>
    </row>
    <row r="26" spans="1:11" ht="12.75">
      <c r="A26" s="1" t="str">
        <f>'týmy obrana'!E5</f>
        <v>4.</v>
      </c>
      <c r="B26" s="2" t="str">
        <f>'týmy obrana'!F5</f>
        <v>Philadelphia Flyers</v>
      </c>
      <c r="C26" s="2">
        <f>'týmy obrana'!G5</f>
        <v>142</v>
      </c>
      <c r="E26" s="1" t="str">
        <f>golmani!E5</f>
        <v>4.</v>
      </c>
      <c r="F26" s="2" t="str">
        <f>golmani!F5</f>
        <v>Ilya BRYZGALOV (PHI)</v>
      </c>
      <c r="K26" s="2">
        <f>golmani!G5</f>
        <v>8</v>
      </c>
    </row>
    <row r="27" spans="1:11" ht="12.75">
      <c r="A27" s="1" t="str">
        <f>'týmy obrana'!E6</f>
        <v>5.</v>
      </c>
      <c r="B27" s="2" t="str">
        <f>'týmy obrana'!F6</f>
        <v>Boston Bruins</v>
      </c>
      <c r="C27" s="2">
        <f>'týmy obrana'!G6</f>
        <v>146</v>
      </c>
      <c r="E27" s="1" t="str">
        <f>golmani!E6</f>
        <v>5.</v>
      </c>
      <c r="F27" s="2" t="str">
        <f>golmani!F6</f>
        <v>Jean-Sebastien GIGUERE (COL)</v>
      </c>
      <c r="K27" s="2">
        <f>golmani!G6</f>
        <v>6</v>
      </c>
    </row>
    <row r="28" spans="1:11" ht="12.75">
      <c r="A28" s="1" t="str">
        <f>'týmy obrana'!E7</f>
        <v>6.</v>
      </c>
      <c r="B28" s="2" t="str">
        <f>'týmy obrana'!F7</f>
        <v>Phoenix Coyotes</v>
      </c>
      <c r="C28" s="2">
        <f>'týmy obrana'!G7</f>
        <v>156</v>
      </c>
      <c r="E28" s="1" t="str">
        <f>golmani!E7</f>
        <v>6.</v>
      </c>
      <c r="F28" s="2" t="str">
        <f>golmani!F7</f>
        <v>Nikolai KHABIBULIN (EDM)</v>
      </c>
      <c r="K28" s="2">
        <f>golmani!G7</f>
        <v>6</v>
      </c>
    </row>
    <row r="29" spans="1:11" ht="12.75" customHeight="1">
      <c r="A29" s="1" t="str">
        <f>'týmy obrana'!E8</f>
        <v>7.</v>
      </c>
      <c r="B29" s="2" t="str">
        <f>'týmy obrana'!F8</f>
        <v>Edmonton Oilers</v>
      </c>
      <c r="C29" s="2">
        <f>'týmy obrana'!G8</f>
        <v>160</v>
      </c>
      <c r="E29" s="1" t="str">
        <f>golmani!E8</f>
        <v>7.</v>
      </c>
      <c r="F29" s="2" t="str">
        <f>golmani!F8</f>
        <v>Mike SMITH (PHO)</v>
      </c>
      <c r="K29" s="2">
        <f>golmani!G8</f>
        <v>3</v>
      </c>
    </row>
    <row r="30" spans="1:11" ht="12.75">
      <c r="A30" s="1" t="str">
        <f>'týmy obrana'!E9</f>
        <v>8.</v>
      </c>
      <c r="B30" s="2" t="str">
        <f>'týmy obrana'!F9</f>
        <v>Washington Capitals</v>
      </c>
      <c r="C30" s="2">
        <f>'týmy obrana'!G9</f>
        <v>195</v>
      </c>
      <c r="E30" s="1" t="str">
        <f>golmani!E9</f>
        <v>8.</v>
      </c>
      <c r="F30" s="2" t="str">
        <f>golmani!F9</f>
        <v>Michal NEUVIRTH (WSH)</v>
      </c>
      <c r="K30" s="2">
        <f>golmani!G9</f>
        <v>3</v>
      </c>
    </row>
    <row r="32" spans="1:11" ht="18.75">
      <c r="A32" s="58" t="s">
        <v>156</v>
      </c>
      <c r="B32" s="59"/>
      <c r="C32" s="59"/>
      <c r="E32" s="58" t="s">
        <v>161</v>
      </c>
      <c r="F32" s="58"/>
      <c r="G32" s="58"/>
      <c r="H32" s="58"/>
      <c r="I32" s="58"/>
      <c r="J32" s="58"/>
      <c r="K32" s="58"/>
    </row>
    <row r="33" spans="3:11" ht="12.75" customHeight="1">
      <c r="C33" s="1" t="str">
        <f>'nejlepší střelec'!G1</f>
        <v>góly</v>
      </c>
      <c r="K33" s="2" t="str">
        <f>'nejužitečnější hráč'!G1</f>
        <v>užitečnost</v>
      </c>
    </row>
    <row r="34" spans="1:11" ht="12.75" customHeight="1">
      <c r="A34" s="48" t="str">
        <f>'nejlepší střelec'!E2</f>
        <v>1.</v>
      </c>
      <c r="B34" s="49" t="str">
        <f>'nejlepší střelec'!F2</f>
        <v>Alex OVECHKIN (WSH)</v>
      </c>
      <c r="C34" s="49">
        <f>'nejlepší střelec'!G2</f>
        <v>39</v>
      </c>
      <c r="E34" s="48" t="str">
        <f>'nejužitečnější hráč'!E2</f>
        <v>1.</v>
      </c>
      <c r="F34" s="49" t="str">
        <f>'nejužitečnější hráč'!F2</f>
        <v>Jaromír JÁGR (PHI)</v>
      </c>
      <c r="G34" s="53"/>
      <c r="H34" s="53"/>
      <c r="I34" s="53"/>
      <c r="J34" s="53"/>
      <c r="K34" s="49">
        <f>'nejužitečnější hráč'!G2</f>
        <v>21</v>
      </c>
    </row>
    <row r="35" spans="1:11" ht="12.75" customHeight="1">
      <c r="A35" s="1" t="str">
        <f>'nejlepší střelec'!E3</f>
        <v>2.</v>
      </c>
      <c r="B35" s="2" t="str">
        <f>'nejlepší střelec'!F3</f>
        <v>David KREJCI (BOS)</v>
      </c>
      <c r="C35" s="2">
        <f>'nejlepší střelec'!G3</f>
        <v>35</v>
      </c>
      <c r="E35" s="1" t="str">
        <f>'nejužitečnější hráč'!E3</f>
        <v>2.</v>
      </c>
      <c r="F35" s="2" t="str">
        <f>'nejužitečnější hráč'!F3</f>
        <v>Jakub VORÁČEK (PHI)</v>
      </c>
      <c r="K35" s="2">
        <f>'nejužitečnější hráč'!G3</f>
        <v>19</v>
      </c>
    </row>
    <row r="36" spans="1:11" ht="12.75" customHeight="1">
      <c r="A36" s="1" t="str">
        <f>'nejlepší střelec'!E4</f>
        <v>3.</v>
      </c>
      <c r="B36" s="2" t="str">
        <f>'nejlepší střelec'!F4</f>
        <v>Sergej GONCHAR (OTT)</v>
      </c>
      <c r="C36" s="2">
        <f>'nejlepší střelec'!G4</f>
        <v>24</v>
      </c>
      <c r="E36" s="1" t="str">
        <f>'nejužitečnější hráč'!E4</f>
        <v>3.</v>
      </c>
      <c r="F36" s="2" t="str">
        <f>'nejužitečnější hráč'!F4</f>
        <v>Pavel DACJUK (DET)</v>
      </c>
      <c r="K36" s="2">
        <f>'nejužitečnější hráč'!G4</f>
        <v>16</v>
      </c>
    </row>
    <row r="37" spans="1:11" ht="12.75" customHeight="1">
      <c r="A37" s="1" t="str">
        <f>'nejlepší střelec'!E5</f>
        <v>4.</v>
      </c>
      <c r="B37" s="2" t="str">
        <f>'nejlepší střelec'!F5</f>
        <v>Roman HAMRLIK (WSH)</v>
      </c>
      <c r="C37" s="2">
        <f>'nejlepší střelec'!G5</f>
        <v>24</v>
      </c>
      <c r="E37" s="1" t="str">
        <f>'nejužitečnější hráč'!E5</f>
        <v>4.</v>
      </c>
      <c r="F37" s="2" t="str">
        <f>'nejužitečnější hráč'!F5</f>
        <v>Dan CLEARY (DET)</v>
      </c>
      <c r="K37" s="2">
        <f>'nejužitečnější hráč'!G5</f>
        <v>13</v>
      </c>
    </row>
    <row r="38" spans="1:11" ht="12.75" customHeight="1">
      <c r="A38" s="1" t="str">
        <f>'nejlepší střelec'!E6</f>
        <v>5.</v>
      </c>
      <c r="B38" s="2" t="str">
        <f>'nejlepší střelec'!F6</f>
        <v>Jared COWEN (OTT)</v>
      </c>
      <c r="C38" s="2">
        <f>'nejlepší střelec'!G6</f>
        <v>23</v>
      </c>
      <c r="E38" s="1" t="str">
        <f>'nejužitečnější hráč'!E6</f>
        <v>5.</v>
      </c>
      <c r="F38" s="2" t="str">
        <f>'nejužitečnější hráč'!F6</f>
        <v>Johan FRANZEN (DET)</v>
      </c>
      <c r="K38" s="2">
        <f>'nejužitečnější hráč'!G6</f>
        <v>12</v>
      </c>
    </row>
    <row r="39" spans="1:11" ht="12.75" customHeight="1">
      <c r="A39" s="1" t="str">
        <f>'nejlepší střelec'!E7</f>
        <v>6.</v>
      </c>
      <c r="B39" s="2" t="str">
        <f>'nejlepší střelec'!F7</f>
        <v>Chris NEIL (OTT)</v>
      </c>
      <c r="C39" s="2">
        <f>'nejlepší střelec'!G7</f>
        <v>22</v>
      </c>
      <c r="E39" s="1" t="str">
        <f>'nejužitečnější hráč'!E7</f>
        <v>6.</v>
      </c>
      <c r="F39" s="2" t="str">
        <f>'nejužitečnější hráč'!F7</f>
        <v>John CARLSON (WSH)</v>
      </c>
      <c r="K39" s="2">
        <f>'nejužitečnější hráč'!G7</f>
        <v>12</v>
      </c>
    </row>
    <row r="40" spans="1:11" ht="12.75" customHeight="1">
      <c r="A40" s="1" t="str">
        <f>'nejlepší střelec'!E8</f>
        <v>7.</v>
      </c>
      <c r="B40" s="2" t="str">
        <f>'nejlepší střelec'!F8</f>
        <v>Erik KARLSSON (OTT)</v>
      </c>
      <c r="C40" s="2">
        <f>'nejlepší střelec'!G8</f>
        <v>21</v>
      </c>
      <c r="E40" s="1" t="str">
        <f>'nejužitečnější hráč'!E8</f>
        <v>7.</v>
      </c>
      <c r="F40" s="2" t="str">
        <f>'nejužitečnější hráč'!F8</f>
        <v>Matt HENDRICKS (WSH)</v>
      </c>
      <c r="K40" s="2">
        <f>'nejužitečnější hráč'!G8</f>
        <v>9</v>
      </c>
    </row>
    <row r="41" spans="1:11" ht="12.75" customHeight="1">
      <c r="A41" s="1" t="str">
        <f>'nejlepší střelec'!E9</f>
        <v>8.</v>
      </c>
      <c r="B41" s="2" t="str">
        <f>'nejlepší střelec'!F9</f>
        <v>Daniel ALFREDSSON (OTT)</v>
      </c>
      <c r="C41" s="2">
        <f>'nejlepší střelec'!G9</f>
        <v>21</v>
      </c>
      <c r="E41" s="1" t="str">
        <f>'nejužitečnější hráč'!E9</f>
        <v>8.</v>
      </c>
      <c r="F41" s="2" t="str">
        <f>'nejužitečnější hráč'!F9</f>
        <v>Nicklas LIDSTROM (DET)</v>
      </c>
      <c r="K41" s="2">
        <f>'nejužitečnější hráč'!G9</f>
        <v>7</v>
      </c>
    </row>
    <row r="42" spans="1:11" ht="12.75" customHeight="1">
      <c r="A42" s="1" t="str">
        <f>'nejlepší střelec'!E10</f>
        <v>9.</v>
      </c>
      <c r="B42" s="2" t="str">
        <f>'nejlepší střelec'!F10</f>
        <v>Maxime TALBOT (PHI)</v>
      </c>
      <c r="C42" s="2">
        <f>'nejlepší střelec'!G10</f>
        <v>20</v>
      </c>
      <c r="E42" s="1" t="str">
        <f>'nejužitečnější hráč'!E10</f>
        <v>9.</v>
      </c>
      <c r="F42" s="2" t="str">
        <f>'nejužitečnější hráč'!F10</f>
        <v>Scott HARTNELL (PHI)</v>
      </c>
      <c r="K42" s="2">
        <f>'nejužitečnější hráč'!G10</f>
        <v>7</v>
      </c>
    </row>
    <row r="43" spans="1:11" ht="12.75" customHeight="1">
      <c r="A43" s="1" t="str">
        <f>'nejlepší střelec'!E11</f>
        <v>10.</v>
      </c>
      <c r="B43" s="2" t="str">
        <f>'nejlepší střelec'!F11</f>
        <v>Radim VRBATA (PHO)</v>
      </c>
      <c r="C43" s="2">
        <f>'nejlepší střelec'!G11</f>
        <v>20</v>
      </c>
      <c r="E43" s="1" t="str">
        <f>'nejužitečnější hráč'!E11</f>
        <v>10.</v>
      </c>
      <c r="F43" s="2" t="str">
        <f>'nejužitečnější hráč'!F11</f>
        <v>Brooks LAICH (WSH)</v>
      </c>
      <c r="K43" s="2">
        <f>'nejužitečnější hráč'!G11</f>
        <v>7</v>
      </c>
    </row>
    <row r="44" spans="1:11" ht="12.75" customHeight="1">
      <c r="A44" s="1" t="str">
        <f>'nejlepší střelec'!E12</f>
        <v>11.</v>
      </c>
      <c r="B44" s="2" t="str">
        <f>'nejlepší střelec'!F12</f>
        <v>Gregory CAMPBELL (BOS)</v>
      </c>
      <c r="C44" s="2">
        <f>'nejlepší střelec'!G12</f>
        <v>19</v>
      </c>
      <c r="E44" s="1" t="str">
        <f>'nejužitečnější hráč'!E12</f>
        <v>11.</v>
      </c>
      <c r="F44" s="2" t="str">
        <f>'nejužitečnější hráč'!F12</f>
        <v>Jason SPEZZA (OTT)</v>
      </c>
      <c r="K44" s="2">
        <f>'nejužitečnější hráč'!G12</f>
        <v>6</v>
      </c>
    </row>
    <row r="45" spans="1:11" ht="12.75" customHeight="1">
      <c r="A45" s="1" t="str">
        <f>'nejlepší střelec'!E13</f>
        <v>12.</v>
      </c>
      <c r="B45" s="2" t="str">
        <f>'nejlepší střelec'!F13</f>
        <v>Taylor PYATT (PHO)</v>
      </c>
      <c r="C45" s="2">
        <f>'nejlepší střelec'!G13</f>
        <v>19</v>
      </c>
      <c r="E45" s="1" t="str">
        <f>'nejužitečnější hráč'!E13</f>
        <v>12.</v>
      </c>
      <c r="F45" s="2" t="str">
        <f>'nejužitečnější hráč'!F13</f>
        <v>Sergej GONCHAR (OTT)</v>
      </c>
      <c r="K45" s="2">
        <f>'nejužitečnější hráč'!G13</f>
        <v>5</v>
      </c>
    </row>
    <row r="46" spans="1:11" ht="12.75" customHeight="1">
      <c r="A46" s="1" t="str">
        <f>'nejlepší střelec'!E14</f>
        <v>13.</v>
      </c>
      <c r="B46" s="2" t="str">
        <f>'nejlepší střelec'!F14</f>
        <v>Milan HEJDUK (COL)</v>
      </c>
      <c r="C46" s="2">
        <f>'nejlepší střelec'!G14</f>
        <v>18</v>
      </c>
      <c r="E46" s="1" t="str">
        <f>'nejužitečnější hráč'!E14</f>
        <v>13.</v>
      </c>
      <c r="F46" s="2" t="str">
        <f>'nejužitečnější hráč'!F14</f>
        <v>Mikkel BOEDKER (PHO)</v>
      </c>
      <c r="K46" s="2">
        <f>'nejužitečnější hráč'!G14</f>
        <v>5</v>
      </c>
    </row>
    <row r="47" spans="1:11" ht="12.75" customHeight="1">
      <c r="A47" s="1" t="str">
        <f>'nejlepší střelec'!E15</f>
        <v>14.</v>
      </c>
      <c r="B47" s="2" t="str">
        <f>'nejlepší střelec'!F15</f>
        <v>Milan MICHÁLEK (OTT)</v>
      </c>
      <c r="C47" s="2">
        <f>'nejlepší střelec'!G15</f>
        <v>18</v>
      </c>
      <c r="E47" s="1" t="str">
        <f>'nejužitečnější hráč'!E15</f>
        <v>14.</v>
      </c>
      <c r="F47" s="2" t="str">
        <f>'nejužitečnější hráč'!F15</f>
        <v>Jason CHIMERA (WSH)</v>
      </c>
      <c r="K47" s="2">
        <f>'nejužitečnější hráč'!G15</f>
        <v>5</v>
      </c>
    </row>
    <row r="48" spans="1:11" ht="12.75" customHeight="1">
      <c r="A48" s="1" t="str">
        <f>'nejlepší střelec'!E16</f>
        <v>15.</v>
      </c>
      <c r="B48" s="2" t="str">
        <f>'nejlepší střelec'!F16</f>
        <v>Kaspars DAUGAVINS (OTT)</v>
      </c>
      <c r="C48" s="2">
        <f>'nejlepší střelec'!G16</f>
        <v>18</v>
      </c>
      <c r="E48" s="1" t="str">
        <f>'nejužitečnější hráč'!E16</f>
        <v>15.</v>
      </c>
      <c r="F48" s="2" t="str">
        <f>'nejužitečnější hráč'!F16</f>
        <v>Jamie McGINN (COL)</v>
      </c>
      <c r="K48" s="2">
        <f>'nejužitečnější hráč'!G16</f>
        <v>4</v>
      </c>
    </row>
    <row r="49" spans="1:11" ht="12.75" customHeight="1">
      <c r="A49" s="1" t="str">
        <f>'nejlepší střelec'!E17</f>
        <v>16.</v>
      </c>
      <c r="B49" s="2" t="str">
        <f>'nejlepší střelec'!F17</f>
        <v>Nicklas LIDSTROM (DET)</v>
      </c>
      <c r="C49" s="2">
        <f>'nejlepší střelec'!G17</f>
        <v>17</v>
      </c>
      <c r="E49" s="1" t="str">
        <f>'nejužitečnější hráč'!E17</f>
        <v>16.</v>
      </c>
      <c r="F49" s="2" t="str">
        <f>'nejužitečnější hráč'!F17</f>
        <v>Chris NEIL (OTT)</v>
      </c>
      <c r="K49" s="2">
        <f>'nejužitečnější hráč'!G17</f>
        <v>4</v>
      </c>
    </row>
    <row r="50" spans="1:11" ht="12.75" customHeight="1">
      <c r="A50" s="1" t="str">
        <f>'nejlepší střelec'!E18</f>
        <v>17.</v>
      </c>
      <c r="B50" s="2" t="str">
        <f>'nejlepší střelec'!F18</f>
        <v>Kyle TURRIS (OTT)</v>
      </c>
      <c r="C50" s="2">
        <f>'nejlepší střelec'!G18</f>
        <v>17</v>
      </c>
      <c r="E50" s="1" t="str">
        <f>'nejužitečnější hráč'!E18</f>
        <v>17.</v>
      </c>
      <c r="F50" s="2" t="str">
        <f>'nejužitečnější hráč'!F18</f>
        <v>Matt DUCHENE (COL)</v>
      </c>
      <c r="K50" s="2">
        <f>'nejužitečnější hráč'!G18</f>
        <v>3</v>
      </c>
    </row>
    <row r="51" spans="1:11" ht="12.75" customHeight="1">
      <c r="A51" s="1" t="str">
        <f>'nejlepší střelec'!E19</f>
        <v>18.</v>
      </c>
      <c r="B51" s="2" t="str">
        <f>'nejlepší střelec'!F19</f>
        <v>John CARLSON (WSH)</v>
      </c>
      <c r="C51" s="2">
        <f>'nejlepší střelec'!G19</f>
        <v>17</v>
      </c>
      <c r="E51" s="1" t="str">
        <f>'nejužitečnější hráč'!E19</f>
        <v>18.</v>
      </c>
      <c r="F51" s="2" t="str">
        <f>'nejužitečnější hráč'!F19</f>
        <v>Tomas HOLMSTROM (DET)</v>
      </c>
      <c r="K51" s="2">
        <f>'nejužitečnější hráč'!G19</f>
        <v>3</v>
      </c>
    </row>
    <row r="52" spans="1:11" ht="12.75" customHeight="1">
      <c r="A52" s="1" t="str">
        <f>'nejlepší střelec'!E20</f>
        <v>19.</v>
      </c>
      <c r="B52" s="2" t="str">
        <f>'nejlepší střelec'!F20</f>
        <v>Nicklas BACKSTROM (WSH)</v>
      </c>
      <c r="C52" s="2">
        <f>'nejlepší střelec'!G20</f>
        <v>17</v>
      </c>
      <c r="E52" s="1" t="str">
        <f>'nejužitečnější hráč'!E20</f>
        <v>19.</v>
      </c>
      <c r="F52" s="2" t="str">
        <f>'nejužitečnější hráč'!F20</f>
        <v>Henrik ZETTERBERG (DET)</v>
      </c>
      <c r="K52" s="2">
        <f>'nejužitečnější hráč'!G20</f>
        <v>3</v>
      </c>
    </row>
    <row r="53" spans="1:11" ht="12.75" customHeight="1">
      <c r="A53" s="1" t="str">
        <f>'nejlepší střelec'!E21</f>
        <v>20.</v>
      </c>
      <c r="B53" s="2" t="str">
        <f>'nejlepší střelec'!F21</f>
        <v>Patrice BERGERON (BOS)</v>
      </c>
      <c r="C53" s="2">
        <f>'nejlepší střelec'!G21</f>
        <v>16</v>
      </c>
      <c r="E53" s="1" t="str">
        <f>'nejužitečnější hráč'!E21</f>
        <v>20.</v>
      </c>
      <c r="F53" s="2" t="str">
        <f>'nejužitečnější hráč'!F21</f>
        <v>Chris PHILLIPS (OTT)</v>
      </c>
      <c r="K53" s="2">
        <f>'nejužitečnější hráč'!G21</f>
        <v>3</v>
      </c>
    </row>
  </sheetData>
  <sheetProtection/>
  <mergeCells count="6">
    <mergeCell ref="A1:K1"/>
    <mergeCell ref="H2:J2"/>
    <mergeCell ref="B22:C22"/>
    <mergeCell ref="F22:J22"/>
    <mergeCell ref="A32:C32"/>
    <mergeCell ref="E32:K32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75">
      <selection activeCell="F90" sqref="F90"/>
    </sheetView>
  </sheetViews>
  <sheetFormatPr defaultColWidth="9.140625" defaultRowHeight="12.75" customHeight="1"/>
  <cols>
    <col min="1" max="1" width="37.00390625" style="0" customWidth="1"/>
    <col min="2" max="2" width="5.28125" style="0" customWidth="1"/>
    <col min="3" max="3" width="27.28125" style="0" customWidth="1"/>
    <col min="4" max="6" width="9.140625" style="0" customWidth="1"/>
  </cols>
  <sheetData>
    <row r="1" spans="1:2" ht="12.75">
      <c r="A1" s="34" t="s">
        <v>275</v>
      </c>
      <c r="B1" s="2" t="s">
        <v>27</v>
      </c>
    </row>
    <row r="2" spans="1:2" ht="12.75">
      <c r="A2" s="34" t="s">
        <v>276</v>
      </c>
      <c r="B2" s="2" t="s">
        <v>100</v>
      </c>
    </row>
    <row r="3" spans="1:2" ht="12.75">
      <c r="A3" s="34" t="s">
        <v>277</v>
      </c>
      <c r="B3" s="2" t="s">
        <v>126</v>
      </c>
    </row>
    <row r="4" spans="1:2" ht="12.75">
      <c r="A4" s="34" t="s">
        <v>278</v>
      </c>
      <c r="B4" s="2" t="s">
        <v>152</v>
      </c>
    </row>
    <row r="5" spans="1:2" ht="12.75">
      <c r="A5" s="34" t="s">
        <v>279</v>
      </c>
      <c r="B5" s="2" t="s">
        <v>30</v>
      </c>
    </row>
    <row r="6" spans="1:2" ht="12.75">
      <c r="A6" s="34" t="s">
        <v>280</v>
      </c>
      <c r="B6" s="2" t="s">
        <v>128</v>
      </c>
    </row>
    <row r="7" spans="1:2" ht="12.75">
      <c r="A7" s="37" t="s">
        <v>281</v>
      </c>
      <c r="B7" s="4" t="s">
        <v>110</v>
      </c>
    </row>
    <row r="8" spans="1:2" ht="12.75">
      <c r="A8" s="34" t="s">
        <v>282</v>
      </c>
      <c r="B8" s="35" t="s">
        <v>100</v>
      </c>
    </row>
    <row r="9" spans="1:2" ht="12.75">
      <c r="A9" s="34" t="s">
        <v>283</v>
      </c>
      <c r="B9" s="2" t="s">
        <v>126</v>
      </c>
    </row>
    <row r="10" spans="1:2" ht="12.75">
      <c r="A10" s="34" t="s">
        <v>284</v>
      </c>
      <c r="B10" s="2" t="s">
        <v>152</v>
      </c>
    </row>
    <row r="11" spans="1:2" ht="12.75">
      <c r="A11" s="34" t="s">
        <v>285</v>
      </c>
      <c r="B11" s="2" t="s">
        <v>30</v>
      </c>
    </row>
    <row r="12" spans="1:2" ht="12.75">
      <c r="A12" s="34" t="s">
        <v>286</v>
      </c>
      <c r="B12" s="2" t="s">
        <v>128</v>
      </c>
    </row>
    <row r="13" spans="1:3" ht="12.75">
      <c r="A13" s="37" t="s">
        <v>287</v>
      </c>
      <c r="B13" s="4" t="s">
        <v>110</v>
      </c>
      <c r="C13" s="4" t="str">
        <f>IF(('soupiska týmy'!D1=1),'soupiska týmy'!B1,"")</f>
        <v>Boston Bruins</v>
      </c>
    </row>
    <row r="14" spans="1:3" ht="12.75">
      <c r="A14" t="s">
        <v>268</v>
      </c>
      <c r="B14" s="35" t="s">
        <v>27</v>
      </c>
      <c r="C14" s="36"/>
    </row>
    <row r="15" spans="1:2" ht="12.75" customHeight="1">
      <c r="A15" s="33" t="s">
        <v>269</v>
      </c>
      <c r="B15" s="2" t="s">
        <v>100</v>
      </c>
    </row>
    <row r="16" spans="1:2" ht="12.75">
      <c r="A16" s="33" t="s">
        <v>270</v>
      </c>
      <c r="B16" s="2" t="s">
        <v>126</v>
      </c>
    </row>
    <row r="17" spans="1:2" ht="12.75">
      <c r="A17" s="32" t="s">
        <v>232</v>
      </c>
      <c r="B17" s="2" t="s">
        <v>152</v>
      </c>
    </row>
    <row r="18" spans="1:2" ht="12.75">
      <c r="A18" s="2" t="s">
        <v>158</v>
      </c>
      <c r="B18" s="2" t="s">
        <v>30</v>
      </c>
    </row>
    <row r="19" spans="1:2" ht="12.75">
      <c r="A19" s="2" t="s">
        <v>225</v>
      </c>
      <c r="B19" s="2" t="s">
        <v>128</v>
      </c>
    </row>
    <row r="20" spans="1:2" ht="12.75">
      <c r="A20" s="4" t="s">
        <v>201</v>
      </c>
      <c r="B20" s="4" t="s">
        <v>110</v>
      </c>
    </row>
    <row r="21" spans="1:2" ht="12.75">
      <c r="A21" s="33" t="s">
        <v>271</v>
      </c>
      <c r="B21" s="5" t="s">
        <v>100</v>
      </c>
    </row>
    <row r="22" spans="1:2" ht="12.75">
      <c r="A22" s="33" t="s">
        <v>272</v>
      </c>
      <c r="B22" s="2" t="s">
        <v>126</v>
      </c>
    </row>
    <row r="23" spans="1:2" ht="12.75">
      <c r="A23" s="32" t="s">
        <v>179</v>
      </c>
      <c r="B23" s="2" t="s">
        <v>152</v>
      </c>
    </row>
    <row r="24" spans="1:2" ht="12.75">
      <c r="A24" s="33" t="s">
        <v>273</v>
      </c>
      <c r="B24" s="2" t="s">
        <v>30</v>
      </c>
    </row>
    <row r="25" spans="1:2" ht="12.75">
      <c r="A25" s="32" t="s">
        <v>131</v>
      </c>
      <c r="B25" s="2" t="s">
        <v>128</v>
      </c>
    </row>
    <row r="26" spans="1:3" ht="12.75">
      <c r="A26" s="33" t="s">
        <v>274</v>
      </c>
      <c r="B26" s="4" t="s">
        <v>110</v>
      </c>
      <c r="C26" s="4" t="str">
        <f>IF(('soupiska týmy'!D2=1),'soupiska týmy'!B2,"")</f>
        <v>Colorado Avalanche</v>
      </c>
    </row>
    <row r="27" spans="1:3" ht="12.75">
      <c r="A27" s="5" t="s">
        <v>163</v>
      </c>
      <c r="B27" s="5" t="s">
        <v>27</v>
      </c>
      <c r="C27" s="6"/>
    </row>
    <row r="28" spans="1:2" ht="12.75">
      <c r="A28" s="2" t="s">
        <v>6</v>
      </c>
      <c r="B28" s="2" t="s">
        <v>100</v>
      </c>
    </row>
    <row r="29" spans="1:2" ht="12.75">
      <c r="A29" s="2" t="s">
        <v>105</v>
      </c>
      <c r="B29" s="2" t="s">
        <v>126</v>
      </c>
    </row>
    <row r="30" spans="1:2" ht="12.75">
      <c r="A30" s="2" t="s">
        <v>4</v>
      </c>
      <c r="B30" s="2" t="s">
        <v>152</v>
      </c>
    </row>
    <row r="31" spans="1:2" ht="12.75">
      <c r="A31" s="2" t="s">
        <v>255</v>
      </c>
      <c r="B31" s="2" t="s">
        <v>30</v>
      </c>
    </row>
    <row r="32" spans="1:2" ht="12.75">
      <c r="A32" s="2" t="s">
        <v>171</v>
      </c>
      <c r="B32" s="2" t="s">
        <v>128</v>
      </c>
    </row>
    <row r="33" spans="1:2" ht="12.75">
      <c r="A33" s="4" t="s">
        <v>154</v>
      </c>
      <c r="B33" s="4" t="s">
        <v>110</v>
      </c>
    </row>
    <row r="34" spans="1:2" ht="12.75">
      <c r="A34" s="5" t="s">
        <v>189</v>
      </c>
      <c r="B34" s="5" t="s">
        <v>100</v>
      </c>
    </row>
    <row r="35" spans="1:2" ht="12.75">
      <c r="A35" s="2" t="s">
        <v>264</v>
      </c>
      <c r="B35" s="2" t="s">
        <v>126</v>
      </c>
    </row>
    <row r="36" spans="1:2" ht="12.75">
      <c r="A36" s="2" t="s">
        <v>108</v>
      </c>
      <c r="B36" s="2" t="s">
        <v>152</v>
      </c>
    </row>
    <row r="37" spans="1:2" ht="12.75">
      <c r="A37" s="2" t="s">
        <v>177</v>
      </c>
      <c r="B37" s="2" t="s">
        <v>30</v>
      </c>
    </row>
    <row r="38" spans="1:2" ht="12.75">
      <c r="A38" s="2" t="s">
        <v>124</v>
      </c>
      <c r="B38" s="2" t="s">
        <v>128</v>
      </c>
    </row>
    <row r="39" spans="1:3" ht="12.75">
      <c r="A39" s="4" t="s">
        <v>153</v>
      </c>
      <c r="B39" s="4" t="s">
        <v>110</v>
      </c>
      <c r="C39" s="4" t="str">
        <f>IF(('soupiska týmy'!D3=1),'soupiska týmy'!B3,"")</f>
        <v>Detroit Red Wings</v>
      </c>
    </row>
    <row r="40" spans="1:3" ht="12.75">
      <c r="A40" s="5" t="s">
        <v>40</v>
      </c>
      <c r="B40" s="5" t="s">
        <v>27</v>
      </c>
      <c r="C40" s="6"/>
    </row>
    <row r="41" spans="1:2" ht="12.75">
      <c r="A41" s="2" t="s">
        <v>237</v>
      </c>
      <c r="B41" s="2" t="s">
        <v>100</v>
      </c>
    </row>
    <row r="42" spans="1:2" ht="12.75">
      <c r="A42" s="2" t="s">
        <v>289</v>
      </c>
      <c r="B42" s="2" t="s">
        <v>126</v>
      </c>
    </row>
    <row r="43" spans="1:2" ht="12.75">
      <c r="A43" s="2" t="s">
        <v>236</v>
      </c>
      <c r="B43" s="2" t="s">
        <v>152</v>
      </c>
    </row>
    <row r="44" spans="1:2" ht="12.75">
      <c r="A44" s="2" t="s">
        <v>174</v>
      </c>
      <c r="B44" s="2" t="s">
        <v>30</v>
      </c>
    </row>
    <row r="45" spans="1:2" ht="12.75">
      <c r="A45" s="35" t="s">
        <v>208</v>
      </c>
      <c r="B45" s="2" t="s">
        <v>128</v>
      </c>
    </row>
    <row r="46" spans="1:2" ht="12.75">
      <c r="A46" s="2" t="s">
        <v>7</v>
      </c>
      <c r="B46" s="4" t="s">
        <v>110</v>
      </c>
    </row>
    <row r="47" spans="1:2" ht="12.75">
      <c r="A47" s="5" t="s">
        <v>132</v>
      </c>
      <c r="B47" s="5" t="s">
        <v>100</v>
      </c>
    </row>
    <row r="48" spans="1:2" ht="12.75">
      <c r="A48" s="2" t="s">
        <v>116</v>
      </c>
      <c r="B48" s="2" t="s">
        <v>126</v>
      </c>
    </row>
    <row r="49" spans="1:2" ht="12.75">
      <c r="A49" s="2" t="s">
        <v>251</v>
      </c>
      <c r="B49" s="2" t="s">
        <v>152</v>
      </c>
    </row>
    <row r="50" spans="1:2" ht="12.75">
      <c r="A50" s="2" t="s">
        <v>98</v>
      </c>
      <c r="B50" s="2" t="s">
        <v>30</v>
      </c>
    </row>
    <row r="51" spans="1:2" ht="12.75">
      <c r="A51" s="2" t="s">
        <v>249</v>
      </c>
      <c r="B51" s="2" t="s">
        <v>128</v>
      </c>
    </row>
    <row r="52" spans="1:3" ht="12.75">
      <c r="A52" s="4" t="s">
        <v>288</v>
      </c>
      <c r="B52" s="4" t="s">
        <v>110</v>
      </c>
      <c r="C52" s="4" t="str">
        <f>IF(('soupiska týmy'!D4=1),'soupiska týmy'!B4,"")</f>
        <v>Edmonton Oilers</v>
      </c>
    </row>
    <row r="53" spans="1:3" ht="12.75">
      <c r="A53" s="2" t="s">
        <v>267</v>
      </c>
      <c r="B53" s="5" t="s">
        <v>27</v>
      </c>
      <c r="C53" s="6"/>
    </row>
    <row r="54" spans="1:2" ht="12.75">
      <c r="A54" s="2" t="s">
        <v>290</v>
      </c>
      <c r="B54" s="2" t="s">
        <v>100</v>
      </c>
    </row>
    <row r="55" spans="1:2" ht="12.75">
      <c r="A55" s="2" t="s">
        <v>148</v>
      </c>
      <c r="B55" s="2" t="s">
        <v>126</v>
      </c>
    </row>
    <row r="56" spans="1:2" ht="12.75">
      <c r="A56" s="2" t="s">
        <v>103</v>
      </c>
      <c r="B56" s="2" t="s">
        <v>152</v>
      </c>
    </row>
    <row r="57" spans="1:2" ht="12.75">
      <c r="A57" s="2" t="s">
        <v>56</v>
      </c>
      <c r="B57" s="2" t="s">
        <v>30</v>
      </c>
    </row>
    <row r="58" spans="1:2" ht="12.75">
      <c r="A58" s="2" t="s">
        <v>167</v>
      </c>
      <c r="B58" s="2" t="s">
        <v>128</v>
      </c>
    </row>
    <row r="59" spans="1:2" ht="12.75">
      <c r="A59" s="4" t="s">
        <v>16</v>
      </c>
      <c r="B59" s="4" t="s">
        <v>110</v>
      </c>
    </row>
    <row r="60" spans="1:2" ht="12.75">
      <c r="A60" s="5" t="s">
        <v>169</v>
      </c>
      <c r="B60" s="5" t="s">
        <v>100</v>
      </c>
    </row>
    <row r="61" spans="1:2" ht="12.75">
      <c r="A61" s="2" t="s">
        <v>261</v>
      </c>
      <c r="B61" s="2" t="s">
        <v>126</v>
      </c>
    </row>
    <row r="62" spans="1:2" ht="12.75">
      <c r="A62" s="2" t="s">
        <v>291</v>
      </c>
      <c r="B62" s="2" t="s">
        <v>152</v>
      </c>
    </row>
    <row r="63" spans="1:2" ht="12.75">
      <c r="A63" s="2" t="s">
        <v>292</v>
      </c>
      <c r="B63" s="2" t="s">
        <v>30</v>
      </c>
    </row>
    <row r="64" spans="1:2" ht="12.75">
      <c r="A64" s="2" t="s">
        <v>2</v>
      </c>
      <c r="B64" s="2" t="s">
        <v>128</v>
      </c>
    </row>
    <row r="65" spans="1:3" ht="12.75">
      <c r="A65" s="4" t="s">
        <v>240</v>
      </c>
      <c r="B65" s="4" t="s">
        <v>110</v>
      </c>
      <c r="C65" s="4" t="str">
        <f>IF(('soupiska týmy'!D5=1),'soupiska týmy'!B5,"")</f>
        <v>Ottawa Senators</v>
      </c>
    </row>
    <row r="66" spans="1:3" ht="12.75">
      <c r="A66" s="35" t="s">
        <v>293</v>
      </c>
      <c r="B66" s="5" t="s">
        <v>27</v>
      </c>
      <c r="C66" s="6"/>
    </row>
    <row r="67" spans="1:2" ht="12.75">
      <c r="A67" s="35" t="s">
        <v>141</v>
      </c>
      <c r="B67" s="2" t="s">
        <v>100</v>
      </c>
    </row>
    <row r="68" spans="1:2" ht="12.75">
      <c r="A68" s="2" t="s">
        <v>62</v>
      </c>
      <c r="B68" s="2" t="s">
        <v>126</v>
      </c>
    </row>
    <row r="69" spans="1:2" ht="12.75">
      <c r="A69" s="2" t="s">
        <v>107</v>
      </c>
      <c r="B69" s="2" t="s">
        <v>152</v>
      </c>
    </row>
    <row r="70" spans="1:2" ht="12.75">
      <c r="A70" s="2" t="s">
        <v>5</v>
      </c>
      <c r="B70" s="2" t="s">
        <v>30</v>
      </c>
    </row>
    <row r="71" spans="1:2" ht="12.75">
      <c r="A71" s="2" t="s">
        <v>319</v>
      </c>
      <c r="B71" s="2" t="s">
        <v>128</v>
      </c>
    </row>
    <row r="72" spans="1:2" ht="12.75">
      <c r="A72" s="4" t="s">
        <v>102</v>
      </c>
      <c r="B72" s="4" t="s">
        <v>110</v>
      </c>
    </row>
    <row r="73" spans="1:2" ht="12.75">
      <c r="A73" t="s">
        <v>294</v>
      </c>
      <c r="B73" s="5" t="s">
        <v>100</v>
      </c>
    </row>
    <row r="74" spans="1:2" ht="12.75">
      <c r="A74" t="s">
        <v>182</v>
      </c>
      <c r="B74" s="2" t="s">
        <v>126</v>
      </c>
    </row>
    <row r="75" spans="1:2" ht="12.75">
      <c r="A75" s="34" t="s">
        <v>295</v>
      </c>
      <c r="B75" s="2" t="s">
        <v>152</v>
      </c>
    </row>
    <row r="76" spans="1:2" ht="12.75">
      <c r="A76" s="34" t="s">
        <v>296</v>
      </c>
      <c r="B76" s="2" t="s">
        <v>30</v>
      </c>
    </row>
    <row r="77" spans="1:2" ht="12.75">
      <c r="A77" s="34" t="s">
        <v>297</v>
      </c>
      <c r="B77" s="2" t="s">
        <v>128</v>
      </c>
    </row>
    <row r="78" spans="1:3" ht="12.75">
      <c r="A78" s="37" t="s">
        <v>298</v>
      </c>
      <c r="B78" s="4" t="s">
        <v>110</v>
      </c>
      <c r="C78" s="4" t="str">
        <f>IF(('soupiska týmy'!D6=1),'soupiska týmy'!B6,"")</f>
        <v>Philadelphia Flyers</v>
      </c>
    </row>
    <row r="79" spans="1:3" ht="12.75">
      <c r="A79" s="34" t="s">
        <v>299</v>
      </c>
      <c r="B79" s="5" t="s">
        <v>27</v>
      </c>
      <c r="C79" s="6"/>
    </row>
    <row r="80" spans="1:2" ht="12.75">
      <c r="A80" s="34" t="s">
        <v>300</v>
      </c>
      <c r="B80" s="2" t="s">
        <v>100</v>
      </c>
    </row>
    <row r="81" spans="1:2" ht="12.75">
      <c r="A81" s="34" t="s">
        <v>301</v>
      </c>
      <c r="B81" s="2" t="s">
        <v>126</v>
      </c>
    </row>
    <row r="82" spans="1:2" ht="12.75">
      <c r="A82" s="34" t="s">
        <v>302</v>
      </c>
      <c r="B82" s="2" t="s">
        <v>152</v>
      </c>
    </row>
    <row r="83" spans="1:2" ht="12.75">
      <c r="A83" s="34" t="s">
        <v>303</v>
      </c>
      <c r="B83" s="2" t="s">
        <v>30</v>
      </c>
    </row>
    <row r="84" spans="1:2" ht="12.75">
      <c r="A84" s="34" t="s">
        <v>304</v>
      </c>
      <c r="B84" s="2" t="s">
        <v>128</v>
      </c>
    </row>
    <row r="85" spans="1:2" ht="12.75">
      <c r="A85" s="37" t="s">
        <v>305</v>
      </c>
      <c r="B85" s="4" t="s">
        <v>110</v>
      </c>
    </row>
    <row r="86" spans="1:2" ht="12.75">
      <c r="A86" s="34" t="s">
        <v>306</v>
      </c>
      <c r="B86" s="5" t="s">
        <v>100</v>
      </c>
    </row>
    <row r="87" spans="1:2" ht="12.75">
      <c r="A87" s="34" t="s">
        <v>307</v>
      </c>
      <c r="B87" s="2" t="s">
        <v>126</v>
      </c>
    </row>
    <row r="88" spans="1:2" ht="12.75">
      <c r="A88" s="34" t="s">
        <v>308</v>
      </c>
      <c r="B88" s="2" t="s">
        <v>152</v>
      </c>
    </row>
    <row r="89" spans="1:2" ht="12.75">
      <c r="A89" s="34" t="s">
        <v>309</v>
      </c>
      <c r="B89" s="2" t="s">
        <v>30</v>
      </c>
    </row>
    <row r="90" spans="1:2" ht="12.75">
      <c r="A90" s="34" t="s">
        <v>310</v>
      </c>
      <c r="B90" s="2" t="s">
        <v>128</v>
      </c>
    </row>
    <row r="91" spans="1:3" ht="12.75">
      <c r="A91" s="34" t="s">
        <v>311</v>
      </c>
      <c r="B91" s="4" t="s">
        <v>110</v>
      </c>
      <c r="C91" s="4" t="str">
        <f>IF(('soupiska týmy'!D7=1),'soupiska týmy'!B7,"")</f>
        <v>Phoenix Coyotes</v>
      </c>
    </row>
    <row r="92" spans="1:3" ht="12.75">
      <c r="A92" s="5" t="s">
        <v>226</v>
      </c>
      <c r="B92" s="5" t="s">
        <v>27</v>
      </c>
      <c r="C92" s="6"/>
    </row>
    <row r="93" spans="1:2" ht="12.75">
      <c r="A93" s="2" t="s">
        <v>197</v>
      </c>
      <c r="B93" s="2" t="s">
        <v>100</v>
      </c>
    </row>
    <row r="94" spans="1:2" ht="12.75">
      <c r="A94" s="2" t="s">
        <v>313</v>
      </c>
      <c r="B94" s="2" t="s">
        <v>126</v>
      </c>
    </row>
    <row r="95" spans="1:2" ht="12.75">
      <c r="A95" s="2" t="s">
        <v>135</v>
      </c>
      <c r="B95" s="2" t="s">
        <v>152</v>
      </c>
    </row>
    <row r="96" spans="1:2" ht="12.75">
      <c r="A96" s="2" t="s">
        <v>243</v>
      </c>
      <c r="B96" s="2" t="s">
        <v>30</v>
      </c>
    </row>
    <row r="97" spans="1:2" ht="12.75">
      <c r="A97" s="34" t="s">
        <v>239</v>
      </c>
      <c r="B97" s="2" t="s">
        <v>128</v>
      </c>
    </row>
    <row r="98" spans="1:2" ht="12.75">
      <c r="A98" s="37" t="s">
        <v>314</v>
      </c>
      <c r="B98" s="4" t="s">
        <v>110</v>
      </c>
    </row>
    <row r="99" spans="1:2" ht="12.75">
      <c r="A99" s="35" t="s">
        <v>312</v>
      </c>
      <c r="B99" s="5" t="s">
        <v>100</v>
      </c>
    </row>
    <row r="100" spans="1:2" ht="12.75">
      <c r="A100" s="35" t="s">
        <v>155</v>
      </c>
      <c r="B100" s="2" t="s">
        <v>126</v>
      </c>
    </row>
    <row r="101" spans="1:2" ht="12.75">
      <c r="A101" s="34" t="s">
        <v>315</v>
      </c>
      <c r="B101" s="2" t="s">
        <v>152</v>
      </c>
    </row>
    <row r="102" spans="1:2" ht="12.75">
      <c r="A102" s="34" t="s">
        <v>316</v>
      </c>
      <c r="B102" s="2" t="s">
        <v>30</v>
      </c>
    </row>
    <row r="103" spans="1:2" ht="12.75">
      <c r="A103" s="34" t="s">
        <v>317</v>
      </c>
      <c r="B103" s="2" t="s">
        <v>128</v>
      </c>
    </row>
    <row r="104" spans="1:3" ht="12.75">
      <c r="A104" s="37" t="s">
        <v>318</v>
      </c>
      <c r="B104" s="4" t="s">
        <v>110</v>
      </c>
      <c r="C104" s="4" t="str">
        <f>IF(('soupiska týmy'!D8=1),'soupiska týmy'!B8,"")</f>
        <v>Washington Capitals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61"/>
  <sheetViews>
    <sheetView zoomScalePageLayoutView="0" workbookViewId="0" topLeftCell="A1">
      <pane ySplit="1" topLeftCell="A431" activePane="bottomLeft" state="frozen"/>
      <selection pane="topLeft" activeCell="A1" sqref="A1"/>
      <selection pane="bottomLeft" activeCell="D458" sqref="D458"/>
    </sheetView>
  </sheetViews>
  <sheetFormatPr defaultColWidth="9.140625" defaultRowHeight="12.75" customHeight="1"/>
  <cols>
    <col min="1" max="1" width="4.140625" style="0" customWidth="1"/>
    <col min="2" max="2" width="21.421875" style="0" customWidth="1"/>
    <col min="3" max="3" width="1.57421875" style="0" customWidth="1"/>
    <col min="4" max="4" width="21.421875" style="0" customWidth="1"/>
    <col min="5" max="5" width="8.7109375" style="0" customWidth="1"/>
    <col min="6" max="6" width="1.57421875" style="0" customWidth="1"/>
    <col min="7" max="7" width="8.7109375" style="0" customWidth="1"/>
    <col min="8" max="8" width="5.57421875" style="0" customWidth="1"/>
    <col min="9" max="13" width="3.00390625" style="0" customWidth="1"/>
    <col min="14" max="14" width="4.421875" style="0" customWidth="1"/>
    <col min="15" max="20" width="7.28125" style="0" customWidth="1"/>
    <col min="21" max="44" width="9.140625" style="0" customWidth="1"/>
    <col min="45" max="46" width="7.28125" style="0" customWidth="1"/>
    <col min="47" max="70" width="9.140625" style="0" customWidth="1"/>
  </cols>
  <sheetData>
    <row r="1" spans="1:70" ht="12.75">
      <c r="A1" s="1" t="s">
        <v>183</v>
      </c>
      <c r="B1" s="1" t="s">
        <v>218</v>
      </c>
      <c r="D1" s="7" t="s">
        <v>8</v>
      </c>
      <c r="E1" s="54" t="s">
        <v>1</v>
      </c>
      <c r="F1" s="55"/>
      <c r="G1" s="55"/>
      <c r="H1" s="7" t="s">
        <v>253</v>
      </c>
      <c r="I1" s="3" t="s">
        <v>57</v>
      </c>
      <c r="J1" s="3" t="s">
        <v>37</v>
      </c>
      <c r="K1" s="3" t="s">
        <v>170</v>
      </c>
      <c r="L1" s="3" t="s">
        <v>186</v>
      </c>
      <c r="M1" s="3" t="s">
        <v>38</v>
      </c>
      <c r="N1" s="3" t="s">
        <v>138</v>
      </c>
      <c r="O1" s="7" t="s">
        <v>34</v>
      </c>
      <c r="P1" s="8"/>
      <c r="Q1" s="9" t="s">
        <v>60</v>
      </c>
      <c r="R1" s="10" t="s">
        <v>29</v>
      </c>
      <c r="S1" s="10" t="s">
        <v>50</v>
      </c>
      <c r="T1" s="11" t="s">
        <v>46</v>
      </c>
      <c r="U1" s="12" t="s">
        <v>205</v>
      </c>
      <c r="V1" s="13" t="s">
        <v>219</v>
      </c>
      <c r="W1" s="13" t="s">
        <v>210</v>
      </c>
      <c r="X1" s="14" t="s">
        <v>209</v>
      </c>
      <c r="Y1" s="12" t="s">
        <v>221</v>
      </c>
      <c r="Z1" s="13" t="s">
        <v>223</v>
      </c>
      <c r="AA1" s="13" t="s">
        <v>217</v>
      </c>
      <c r="AB1" s="14" t="s">
        <v>215</v>
      </c>
      <c r="AC1" s="12" t="s">
        <v>188</v>
      </c>
      <c r="AD1" s="13" t="s">
        <v>187</v>
      </c>
      <c r="AE1" s="13" t="s">
        <v>180</v>
      </c>
      <c r="AF1" s="14" t="s">
        <v>184</v>
      </c>
      <c r="AG1" s="12" t="s">
        <v>96</v>
      </c>
      <c r="AH1" s="13" t="s">
        <v>83</v>
      </c>
      <c r="AI1" s="13" t="s">
        <v>92</v>
      </c>
      <c r="AJ1" s="14" t="s">
        <v>88</v>
      </c>
      <c r="AK1" s="12" t="s">
        <v>66</v>
      </c>
      <c r="AL1" s="13" t="s">
        <v>113</v>
      </c>
      <c r="AM1" s="13" t="s">
        <v>70</v>
      </c>
      <c r="AN1" s="14" t="s">
        <v>71</v>
      </c>
      <c r="AO1" s="12" t="s">
        <v>118</v>
      </c>
      <c r="AP1" s="13" t="s">
        <v>117</v>
      </c>
      <c r="AQ1" s="13" t="s">
        <v>115</v>
      </c>
      <c r="AR1" s="14" t="s">
        <v>127</v>
      </c>
      <c r="AS1" s="15" t="s">
        <v>111</v>
      </c>
      <c r="AT1" s="8"/>
      <c r="AU1" s="12" t="s">
        <v>205</v>
      </c>
      <c r="AV1" s="13" t="s">
        <v>219</v>
      </c>
      <c r="AW1" s="13" t="s">
        <v>210</v>
      </c>
      <c r="AX1" s="14" t="s">
        <v>209</v>
      </c>
      <c r="AY1" s="12" t="s">
        <v>221</v>
      </c>
      <c r="AZ1" s="13" t="s">
        <v>223</v>
      </c>
      <c r="BA1" s="13" t="s">
        <v>217</v>
      </c>
      <c r="BB1" s="14" t="s">
        <v>215</v>
      </c>
      <c r="BC1" s="12" t="s">
        <v>188</v>
      </c>
      <c r="BD1" s="13" t="s">
        <v>187</v>
      </c>
      <c r="BE1" s="13" t="s">
        <v>180</v>
      </c>
      <c r="BF1" s="14" t="s">
        <v>184</v>
      </c>
      <c r="BG1" s="12" t="s">
        <v>96</v>
      </c>
      <c r="BH1" s="13" t="s">
        <v>83</v>
      </c>
      <c r="BI1" s="13" t="s">
        <v>92</v>
      </c>
      <c r="BJ1" s="14" t="s">
        <v>88</v>
      </c>
      <c r="BK1" s="12" t="s">
        <v>66</v>
      </c>
      <c r="BL1" s="13" t="s">
        <v>113</v>
      </c>
      <c r="BM1" s="13" t="s">
        <v>70</v>
      </c>
      <c r="BN1" s="14" t="s">
        <v>71</v>
      </c>
      <c r="BO1" s="12" t="s">
        <v>118</v>
      </c>
      <c r="BP1" s="13" t="s">
        <v>117</v>
      </c>
      <c r="BQ1" s="13" t="s">
        <v>115</v>
      </c>
      <c r="BR1" s="14" t="s">
        <v>127</v>
      </c>
    </row>
    <row r="2" spans="1:70" ht="12.75">
      <c r="A2" s="1" t="s">
        <v>175</v>
      </c>
      <c r="B2" s="1" t="str">
        <f>IF(('soupiska týmy'!$F$28&gt;=1),'soupiska týmy'!$B$1,"")</f>
        <v>Boston Bruins</v>
      </c>
      <c r="C2" s="16" t="s">
        <v>19</v>
      </c>
      <c r="D2" s="7" t="s">
        <v>326</v>
      </c>
      <c r="E2" s="1">
        <v>2</v>
      </c>
      <c r="F2" s="16" t="s">
        <v>23</v>
      </c>
      <c r="G2" s="7">
        <v>3</v>
      </c>
      <c r="H2" s="7" t="s">
        <v>53</v>
      </c>
      <c r="I2" s="3">
        <f aca="true" t="shared" si="0" ref="I2:I33">IF((G2&lt;&gt;""),1,"")</f>
        <v>1</v>
      </c>
      <c r="J2" s="3">
        <f aca="true" t="shared" si="1" ref="J2:J33">IF((G2&lt;&gt;""),IF(AND((E2&gt;G2),(H2="")),1,""),"")</f>
      </c>
      <c r="K2" s="3">
        <f aca="true" t="shared" si="2" ref="K2:K33">IF((G2&lt;&gt;""),IF(AND((E2&gt;G2),(H2="p")),1,""),"")</f>
      </c>
      <c r="L2" s="3">
        <f aca="true" t="shared" si="3" ref="L2:L33">IF((G2&lt;&gt;""),IF(AND((G2&gt;E2),(H2="p")),1,""),"")</f>
        <v>1</v>
      </c>
      <c r="M2" s="3">
        <f aca="true" t="shared" si="4" ref="M2:M33">IF((G2&lt;&gt;""),IF(AND((G2&gt;E2),(H2="")),1,""),"")</f>
      </c>
      <c r="N2" s="3">
        <f aca="true" t="shared" si="5" ref="N2:N33">IF(AND((G2&lt;&gt;""),(G2=0)),1,"")</f>
      </c>
      <c r="O2" s="2">
        <f aca="true" t="shared" si="6" ref="O2:O33">(((((S2+W2)+AA2)+AE2)+AI2)+AM2)+AQ2</f>
        <v>0</v>
      </c>
      <c r="P2" s="2">
        <f aca="true" t="shared" si="7" ref="P2:P33">(((((T2+X2)+AB2)+AF2)+AJ2)+AN2)+AR2</f>
        <v>0</v>
      </c>
      <c r="Q2" s="17">
        <v>0</v>
      </c>
      <c r="R2" s="17">
        <v>0</v>
      </c>
      <c r="S2" s="17">
        <v>0</v>
      </c>
      <c r="T2" s="3">
        <v>0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2">
        <f aca="true" t="shared" si="8" ref="AS2:AS33">((((AW2+BA2)+BE2)+BI2)+BM2)+BQ2</f>
        <v>3</v>
      </c>
      <c r="AT2" s="2">
        <f aca="true" t="shared" si="9" ref="AT2:AT33">((((AX2+BB2)+BF2)+BJ2)+BN2)+BR2</f>
        <v>4</v>
      </c>
      <c r="AU2" s="17">
        <v>1</v>
      </c>
      <c r="AV2" s="17">
        <v>1</v>
      </c>
      <c r="AW2" s="17">
        <v>0</v>
      </c>
      <c r="AX2" s="17">
        <v>0</v>
      </c>
      <c r="AY2" s="17">
        <v>0</v>
      </c>
      <c r="AZ2" s="17">
        <v>0</v>
      </c>
      <c r="BA2" s="17">
        <v>1</v>
      </c>
      <c r="BB2" s="17">
        <v>1</v>
      </c>
      <c r="BC2" s="17">
        <v>0</v>
      </c>
      <c r="BD2" s="17">
        <v>0</v>
      </c>
      <c r="BE2" s="17">
        <v>2</v>
      </c>
      <c r="BF2" s="17">
        <v>0</v>
      </c>
      <c r="BG2" s="17">
        <v>0</v>
      </c>
      <c r="BH2" s="17">
        <v>1</v>
      </c>
      <c r="BI2" s="17">
        <v>0</v>
      </c>
      <c r="BJ2" s="17">
        <v>1</v>
      </c>
      <c r="BK2" s="17">
        <v>0</v>
      </c>
      <c r="BL2" s="17">
        <v>0</v>
      </c>
      <c r="BM2" s="17">
        <v>0</v>
      </c>
      <c r="BN2" s="17">
        <v>1</v>
      </c>
      <c r="BO2" s="17">
        <v>1</v>
      </c>
      <c r="BP2" s="17">
        <v>0</v>
      </c>
      <c r="BQ2" s="17">
        <v>0</v>
      </c>
      <c r="BR2" s="17">
        <v>1</v>
      </c>
    </row>
    <row r="3" spans="1:70" ht="12.75">
      <c r="A3" s="1" t="s">
        <v>168</v>
      </c>
      <c r="B3" s="1" t="str">
        <f>IF(('soupiska týmy'!$F$28&gt;=1),'soupiska týmy'!$B$1,"")</f>
        <v>Boston Bruins</v>
      </c>
      <c r="C3" s="16" t="s">
        <v>19</v>
      </c>
      <c r="D3" s="7" t="s">
        <v>321</v>
      </c>
      <c r="E3" s="1">
        <v>5</v>
      </c>
      <c r="F3" s="16" t="s">
        <v>23</v>
      </c>
      <c r="G3" s="7">
        <v>4</v>
      </c>
      <c r="H3" t="s">
        <v>53</v>
      </c>
      <c r="I3" s="3">
        <f t="shared" si="0"/>
        <v>1</v>
      </c>
      <c r="J3" s="3">
        <f t="shared" si="1"/>
      </c>
      <c r="K3" s="3">
        <f t="shared" si="2"/>
        <v>1</v>
      </c>
      <c r="L3" s="3">
        <f t="shared" si="3"/>
      </c>
      <c r="M3" s="3">
        <f t="shared" si="4"/>
      </c>
      <c r="N3" s="3">
        <f t="shared" si="5"/>
      </c>
      <c r="O3" s="2">
        <f t="shared" si="6"/>
        <v>0</v>
      </c>
      <c r="P3" s="2">
        <f t="shared" si="7"/>
        <v>0</v>
      </c>
      <c r="Q3" s="3">
        <v>0</v>
      </c>
      <c r="R3" s="3">
        <v>0</v>
      </c>
      <c r="S3" s="3">
        <v>0</v>
      </c>
      <c r="T3" s="3">
        <v>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2">
        <f t="shared" si="8"/>
        <v>1</v>
      </c>
      <c r="AT3" s="2">
        <f t="shared" si="9"/>
        <v>3</v>
      </c>
      <c r="AU3">
        <v>0</v>
      </c>
      <c r="AV3">
        <v>0</v>
      </c>
      <c r="AW3">
        <v>1</v>
      </c>
      <c r="AX3">
        <v>1</v>
      </c>
      <c r="AY3">
        <v>1</v>
      </c>
      <c r="AZ3">
        <v>0</v>
      </c>
      <c r="BA3">
        <v>0</v>
      </c>
      <c r="BB3">
        <v>0</v>
      </c>
      <c r="BC3">
        <v>0</v>
      </c>
      <c r="BD3">
        <v>2</v>
      </c>
      <c r="BE3">
        <v>0</v>
      </c>
      <c r="BF3">
        <v>1</v>
      </c>
      <c r="BG3">
        <v>2</v>
      </c>
      <c r="BH3">
        <v>2</v>
      </c>
      <c r="BI3">
        <v>0</v>
      </c>
      <c r="BJ3">
        <v>0</v>
      </c>
      <c r="BK3">
        <v>0</v>
      </c>
      <c r="BL3">
        <v>0</v>
      </c>
      <c r="BM3">
        <v>0</v>
      </c>
      <c r="BN3">
        <v>1</v>
      </c>
      <c r="BO3">
        <v>2</v>
      </c>
      <c r="BP3">
        <v>1</v>
      </c>
      <c r="BQ3">
        <v>0</v>
      </c>
      <c r="BR3">
        <v>0</v>
      </c>
    </row>
    <row r="4" spans="1:70" ht="12.75">
      <c r="A4" s="1" t="s">
        <v>166</v>
      </c>
      <c r="B4" s="1" t="str">
        <f>IF(('soupiska týmy'!$F$28&gt;=1),'soupiska týmy'!$B$1,"")</f>
        <v>Boston Bruins</v>
      </c>
      <c r="C4" s="16" t="s">
        <v>19</v>
      </c>
      <c r="D4" s="7" t="s">
        <v>322</v>
      </c>
      <c r="E4" s="1">
        <v>7</v>
      </c>
      <c r="F4" s="16" t="s">
        <v>23</v>
      </c>
      <c r="G4" s="7">
        <v>2</v>
      </c>
      <c r="I4" s="3">
        <f t="shared" si="0"/>
        <v>1</v>
      </c>
      <c r="J4" s="3">
        <f t="shared" si="1"/>
        <v>1</v>
      </c>
      <c r="K4" s="3">
        <f t="shared" si="2"/>
      </c>
      <c r="L4" s="3">
        <f t="shared" si="3"/>
      </c>
      <c r="M4" s="3">
        <f t="shared" si="4"/>
      </c>
      <c r="N4" s="3">
        <f t="shared" si="5"/>
      </c>
      <c r="O4" s="2">
        <f t="shared" si="6"/>
        <v>1</v>
      </c>
      <c r="P4" s="2">
        <f t="shared" si="7"/>
        <v>1</v>
      </c>
      <c r="Q4" s="3">
        <v>0</v>
      </c>
      <c r="R4" s="3">
        <v>0</v>
      </c>
      <c r="S4" s="3">
        <v>0</v>
      </c>
      <c r="T4" s="3">
        <v>0</v>
      </c>
      <c r="U4" s="3">
        <v>2</v>
      </c>
      <c r="V4" s="3">
        <v>0</v>
      </c>
      <c r="W4" s="3">
        <v>0</v>
      </c>
      <c r="X4" s="3">
        <v>1</v>
      </c>
      <c r="Y4" s="3">
        <v>0</v>
      </c>
      <c r="Z4" s="3">
        <v>1</v>
      </c>
      <c r="AA4" s="3">
        <v>0</v>
      </c>
      <c r="AB4" s="3">
        <v>0</v>
      </c>
      <c r="AC4" s="3">
        <v>2</v>
      </c>
      <c r="AD4" s="3">
        <v>0</v>
      </c>
      <c r="AE4" s="3">
        <v>0</v>
      </c>
      <c r="AF4" s="3">
        <v>0</v>
      </c>
      <c r="AG4" s="3">
        <v>1</v>
      </c>
      <c r="AH4" s="3">
        <v>1</v>
      </c>
      <c r="AI4" s="3">
        <v>0</v>
      </c>
      <c r="AJ4" s="3">
        <v>0</v>
      </c>
      <c r="AK4" s="3">
        <v>2</v>
      </c>
      <c r="AL4" s="3">
        <v>1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2">
        <f t="shared" si="8"/>
        <v>0</v>
      </c>
      <c r="AT4" s="2">
        <f t="shared" si="9"/>
        <v>0</v>
      </c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2.75">
      <c r="A5" s="1" t="s">
        <v>157</v>
      </c>
      <c r="B5" s="1" t="str">
        <f>IF(('soupiska týmy'!$F$28&gt;=1),'soupiska týmy'!$B$1,"")</f>
        <v>Boston Bruins</v>
      </c>
      <c r="C5" s="16" t="s">
        <v>19</v>
      </c>
      <c r="D5" s="7" t="s">
        <v>328</v>
      </c>
      <c r="E5" s="1">
        <v>1</v>
      </c>
      <c r="F5" s="16" t="s">
        <v>23</v>
      </c>
      <c r="G5" s="7">
        <v>3</v>
      </c>
      <c r="I5" s="3">
        <f t="shared" si="0"/>
        <v>1</v>
      </c>
      <c r="J5" s="3">
        <f t="shared" si="1"/>
      </c>
      <c r="K5" s="3">
        <f t="shared" si="2"/>
      </c>
      <c r="L5" s="3">
        <f t="shared" si="3"/>
      </c>
      <c r="M5" s="3">
        <f t="shared" si="4"/>
        <v>1</v>
      </c>
      <c r="N5" s="3">
        <f t="shared" si="5"/>
      </c>
      <c r="O5" s="2">
        <f t="shared" si="6"/>
        <v>0</v>
      </c>
      <c r="P5" s="2">
        <f t="shared" si="7"/>
        <v>0</v>
      </c>
      <c r="Q5" s="3">
        <v>0</v>
      </c>
      <c r="R5" s="3">
        <v>0</v>
      </c>
      <c r="S5" s="3">
        <v>0</v>
      </c>
      <c r="T5" s="3">
        <v>0</v>
      </c>
      <c r="AS5" s="2">
        <f t="shared" si="8"/>
        <v>4</v>
      </c>
      <c r="AT5" s="2">
        <f t="shared" si="9"/>
        <v>5</v>
      </c>
      <c r="AU5" s="3">
        <v>0</v>
      </c>
      <c r="AV5" s="3">
        <v>0</v>
      </c>
      <c r="AW5" s="3">
        <v>1</v>
      </c>
      <c r="AX5" s="3">
        <v>1</v>
      </c>
      <c r="AY5" s="3">
        <v>1</v>
      </c>
      <c r="AZ5" s="3">
        <v>0</v>
      </c>
      <c r="BA5" s="3">
        <v>2</v>
      </c>
      <c r="BB5" s="3">
        <v>2</v>
      </c>
      <c r="BC5" s="3">
        <v>0</v>
      </c>
      <c r="BD5" s="3">
        <v>0</v>
      </c>
      <c r="BE5" s="3">
        <v>1</v>
      </c>
      <c r="BF5" s="3">
        <v>1</v>
      </c>
      <c r="BG5" s="3">
        <v>0</v>
      </c>
      <c r="BH5" s="3">
        <v>1</v>
      </c>
      <c r="BI5" s="3">
        <v>0</v>
      </c>
      <c r="BJ5" s="3">
        <v>1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</row>
    <row r="6" spans="1:46" ht="12.75">
      <c r="A6" s="1" t="s">
        <v>199</v>
      </c>
      <c r="B6" s="1" t="str">
        <f>IF(('soupiska týmy'!$F$28&gt;=1),'soupiska týmy'!$B$1,"")</f>
        <v>Boston Bruins</v>
      </c>
      <c r="C6" s="16" t="s">
        <v>19</v>
      </c>
      <c r="D6" s="47" t="s">
        <v>327</v>
      </c>
      <c r="E6" s="18">
        <v>8</v>
      </c>
      <c r="F6" s="16" t="s">
        <v>23</v>
      </c>
      <c r="G6" s="19">
        <v>4</v>
      </c>
      <c r="I6" s="3">
        <f t="shared" si="0"/>
        <v>1</v>
      </c>
      <c r="J6" s="3">
        <f t="shared" si="1"/>
        <v>1</v>
      </c>
      <c r="K6" s="3">
        <f t="shared" si="2"/>
      </c>
      <c r="L6" s="3">
        <f t="shared" si="3"/>
      </c>
      <c r="M6" s="3">
        <f t="shared" si="4"/>
      </c>
      <c r="N6" s="3">
        <f t="shared" si="5"/>
      </c>
      <c r="O6" s="2">
        <f t="shared" si="6"/>
        <v>2</v>
      </c>
      <c r="P6" s="2">
        <f t="shared" si="7"/>
        <v>3</v>
      </c>
      <c r="Q6" s="29">
        <v>0</v>
      </c>
      <c r="R6" s="29">
        <v>0</v>
      </c>
      <c r="S6" s="29">
        <v>0</v>
      </c>
      <c r="T6" s="29">
        <v>0</v>
      </c>
      <c r="U6" s="18">
        <v>0</v>
      </c>
      <c r="V6" s="18">
        <v>0</v>
      </c>
      <c r="W6" s="18">
        <v>0</v>
      </c>
      <c r="X6" s="18">
        <v>0</v>
      </c>
      <c r="Y6" s="18">
        <v>1</v>
      </c>
      <c r="Z6" s="18">
        <v>0</v>
      </c>
      <c r="AA6" s="18">
        <v>0</v>
      </c>
      <c r="AB6" s="18">
        <v>1</v>
      </c>
      <c r="AC6" s="18">
        <v>5</v>
      </c>
      <c r="AD6" s="18">
        <v>0</v>
      </c>
      <c r="AE6" s="18">
        <v>1</v>
      </c>
      <c r="AF6" s="18">
        <v>0</v>
      </c>
      <c r="AG6" s="18">
        <v>1</v>
      </c>
      <c r="AH6" s="18">
        <v>1</v>
      </c>
      <c r="AI6" s="18">
        <v>0</v>
      </c>
      <c r="AJ6" s="18">
        <v>1</v>
      </c>
      <c r="AK6" s="18">
        <v>1</v>
      </c>
      <c r="AL6" s="18">
        <v>0</v>
      </c>
      <c r="AM6" s="18">
        <v>1</v>
      </c>
      <c r="AN6" s="18">
        <v>1</v>
      </c>
      <c r="AO6" s="18">
        <v>0</v>
      </c>
      <c r="AP6" s="18">
        <v>0</v>
      </c>
      <c r="AQ6" s="18">
        <v>0</v>
      </c>
      <c r="AR6" s="18">
        <v>0</v>
      </c>
      <c r="AS6" s="2">
        <f t="shared" si="8"/>
        <v>0</v>
      </c>
      <c r="AT6" s="2">
        <f t="shared" si="9"/>
        <v>0</v>
      </c>
    </row>
    <row r="7" spans="1:70" ht="12.75">
      <c r="A7" s="1" t="s">
        <v>196</v>
      </c>
      <c r="B7" s="1" t="str">
        <f>IF(('soupiska týmy'!$F$28&gt;=1),'soupiska týmy'!$B$1,"")</f>
        <v>Boston Bruins</v>
      </c>
      <c r="C7" s="16" t="s">
        <v>19</v>
      </c>
      <c r="D7" s="47" t="s">
        <v>324</v>
      </c>
      <c r="E7" s="18">
        <v>6</v>
      </c>
      <c r="F7" s="16" t="s">
        <v>23</v>
      </c>
      <c r="G7" s="19">
        <v>4</v>
      </c>
      <c r="I7" s="3">
        <f t="shared" si="0"/>
        <v>1</v>
      </c>
      <c r="J7" s="3">
        <f t="shared" si="1"/>
        <v>1</v>
      </c>
      <c r="K7" s="3">
        <f t="shared" si="2"/>
      </c>
      <c r="L7" s="3">
        <f t="shared" si="3"/>
      </c>
      <c r="M7" s="3">
        <f t="shared" si="4"/>
      </c>
      <c r="N7" s="3">
        <f t="shared" si="5"/>
      </c>
      <c r="O7" s="2">
        <f t="shared" si="6"/>
        <v>4</v>
      </c>
      <c r="P7" s="2">
        <f t="shared" si="7"/>
        <v>1</v>
      </c>
      <c r="Q7" s="29">
        <v>0</v>
      </c>
      <c r="R7" s="29">
        <v>0</v>
      </c>
      <c r="S7" s="29">
        <v>0</v>
      </c>
      <c r="T7" s="29">
        <v>0</v>
      </c>
      <c r="U7" s="29">
        <v>1</v>
      </c>
      <c r="V7" s="29">
        <v>1</v>
      </c>
      <c r="W7" s="29">
        <v>2</v>
      </c>
      <c r="X7" s="29">
        <v>1</v>
      </c>
      <c r="Y7" s="29">
        <v>1</v>
      </c>
      <c r="Z7" s="29">
        <v>1</v>
      </c>
      <c r="AA7" s="29">
        <v>0</v>
      </c>
      <c r="AB7" s="29">
        <v>0</v>
      </c>
      <c r="AC7" s="29">
        <v>2</v>
      </c>
      <c r="AD7" s="29">
        <v>0</v>
      </c>
      <c r="AE7" s="29">
        <v>1</v>
      </c>
      <c r="AF7" s="29">
        <v>0</v>
      </c>
      <c r="AG7" s="29">
        <v>0</v>
      </c>
      <c r="AH7" s="29">
        <v>1</v>
      </c>
      <c r="AI7" s="29">
        <v>1</v>
      </c>
      <c r="AJ7" s="29">
        <v>0</v>
      </c>
      <c r="AK7" s="29">
        <v>2</v>
      </c>
      <c r="AL7" s="29">
        <v>1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  <c r="AR7" s="29">
        <v>0</v>
      </c>
      <c r="AS7" s="2">
        <f t="shared" si="8"/>
        <v>0</v>
      </c>
      <c r="AT7" s="2">
        <f t="shared" si="9"/>
        <v>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ht="12.75">
      <c r="A8" s="1" t="s">
        <v>192</v>
      </c>
      <c r="B8" s="1" t="str">
        <f>IF(('soupiska týmy'!$F$28&gt;=1),'soupiska týmy'!$B$1,"")</f>
        <v>Boston Bruins</v>
      </c>
      <c r="C8" s="16" t="s">
        <v>19</v>
      </c>
      <c r="D8" s="7" t="s">
        <v>323</v>
      </c>
      <c r="E8" s="1">
        <v>1</v>
      </c>
      <c r="F8" s="16" t="s">
        <v>23</v>
      </c>
      <c r="G8" s="19">
        <v>0</v>
      </c>
      <c r="H8" t="s">
        <v>53</v>
      </c>
      <c r="I8" s="3">
        <f t="shared" si="0"/>
        <v>1</v>
      </c>
      <c r="J8" s="3">
        <f t="shared" si="1"/>
      </c>
      <c r="K8" s="3">
        <f t="shared" si="2"/>
        <v>1</v>
      </c>
      <c r="L8" s="3">
        <f t="shared" si="3"/>
      </c>
      <c r="M8" s="3">
        <f t="shared" si="4"/>
      </c>
      <c r="N8" s="3">
        <f t="shared" si="5"/>
        <v>1</v>
      </c>
      <c r="O8" s="2">
        <f t="shared" si="6"/>
        <v>0</v>
      </c>
      <c r="P8" s="2">
        <f t="shared" si="7"/>
        <v>0</v>
      </c>
      <c r="Q8" s="3">
        <v>0</v>
      </c>
      <c r="R8" s="3">
        <v>0</v>
      </c>
      <c r="S8" s="3">
        <v>0</v>
      </c>
      <c r="T8" s="3">
        <v>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">
        <f t="shared" si="8"/>
        <v>1</v>
      </c>
      <c r="AT8" s="2">
        <f t="shared" si="9"/>
        <v>5</v>
      </c>
      <c r="AU8">
        <v>0</v>
      </c>
      <c r="AV8">
        <v>0</v>
      </c>
      <c r="AW8">
        <v>1</v>
      </c>
      <c r="AX8">
        <v>0</v>
      </c>
      <c r="AY8">
        <v>1</v>
      </c>
      <c r="AZ8">
        <v>0</v>
      </c>
      <c r="BA8">
        <v>0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2</v>
      </c>
    </row>
    <row r="9" spans="1:46" ht="12.75">
      <c r="A9" s="1" t="s">
        <v>185</v>
      </c>
      <c r="B9" s="1" t="str">
        <f>IF(('soupiska týmy'!$F$28&gt;=1),'soupiska týmy'!$B$1,"")</f>
        <v>Boston Bruins</v>
      </c>
      <c r="C9" s="16" t="s">
        <v>19</v>
      </c>
      <c r="D9" s="7" t="s">
        <v>321</v>
      </c>
      <c r="E9" s="1">
        <v>3</v>
      </c>
      <c r="F9" s="16" t="s">
        <v>23</v>
      </c>
      <c r="G9" s="19">
        <v>2</v>
      </c>
      <c r="I9" s="3">
        <f t="shared" si="0"/>
        <v>1</v>
      </c>
      <c r="J9" s="3">
        <f t="shared" si="1"/>
        <v>1</v>
      </c>
      <c r="K9" s="3">
        <f t="shared" si="2"/>
      </c>
      <c r="L9" s="3">
        <f t="shared" si="3"/>
      </c>
      <c r="M9" s="3">
        <f t="shared" si="4"/>
      </c>
      <c r="N9" s="3">
        <f t="shared" si="5"/>
      </c>
      <c r="O9" s="2">
        <f t="shared" si="6"/>
        <v>2</v>
      </c>
      <c r="P9" s="2">
        <f t="shared" si="7"/>
        <v>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1</v>
      </c>
      <c r="W9" s="3">
        <v>0</v>
      </c>
      <c r="X9" s="3">
        <v>1</v>
      </c>
      <c r="Y9" s="3">
        <v>0</v>
      </c>
      <c r="Z9" s="3">
        <v>1</v>
      </c>
      <c r="AA9" s="3">
        <v>0</v>
      </c>
      <c r="AB9" s="3">
        <v>0</v>
      </c>
      <c r="AC9" s="3">
        <v>3</v>
      </c>
      <c r="AD9" s="3">
        <v>0</v>
      </c>
      <c r="AE9" s="3">
        <v>1</v>
      </c>
      <c r="AF9" s="3">
        <v>1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2">
        <f t="shared" si="8"/>
        <v>0</v>
      </c>
      <c r="AT9" s="2">
        <f t="shared" si="9"/>
        <v>0</v>
      </c>
    </row>
    <row r="10" spans="1:46" ht="12.75">
      <c r="A10" s="1" t="s">
        <v>231</v>
      </c>
      <c r="B10" s="1" t="str">
        <f>IF(('soupiska týmy'!$F$28&gt;=1),'soupiska týmy'!$B$1,"")</f>
        <v>Boston Bruins</v>
      </c>
      <c r="C10" s="16" t="s">
        <v>19</v>
      </c>
      <c r="D10" s="7" t="s">
        <v>326</v>
      </c>
      <c r="E10" s="1">
        <v>2</v>
      </c>
      <c r="F10" s="16" t="s">
        <v>23</v>
      </c>
      <c r="G10" s="19">
        <v>3</v>
      </c>
      <c r="H10" t="s">
        <v>53</v>
      </c>
      <c r="I10" s="3">
        <f t="shared" si="0"/>
        <v>1</v>
      </c>
      <c r="J10" s="3">
        <f t="shared" si="1"/>
      </c>
      <c r="K10" s="3">
        <f t="shared" si="2"/>
      </c>
      <c r="L10" s="3">
        <f t="shared" si="3"/>
        <v>1</v>
      </c>
      <c r="M10" s="3">
        <f t="shared" si="4"/>
      </c>
      <c r="N10" s="3">
        <f t="shared" si="5"/>
      </c>
      <c r="O10" s="2">
        <f t="shared" si="6"/>
        <v>6</v>
      </c>
      <c r="P10" s="2">
        <f t="shared" si="7"/>
        <v>2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4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2</v>
      </c>
      <c r="AL10" s="3">
        <v>0</v>
      </c>
      <c r="AM10" s="3">
        <v>1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2">
        <f t="shared" si="8"/>
        <v>0</v>
      </c>
      <c r="AT10" s="2">
        <f t="shared" si="9"/>
        <v>0</v>
      </c>
    </row>
    <row r="11" spans="1:70" ht="12.75">
      <c r="A11" s="1" t="s">
        <v>224</v>
      </c>
      <c r="B11" s="1" t="str">
        <f>IF(('soupiska týmy'!$F$28&gt;=1),'soupiska týmy'!$B$1,"")</f>
        <v>Boston Bruins</v>
      </c>
      <c r="C11" s="16" t="s">
        <v>19</v>
      </c>
      <c r="D11" s="7" t="s">
        <v>322</v>
      </c>
      <c r="E11" s="1">
        <v>0</v>
      </c>
      <c r="F11" s="16" t="s">
        <v>23</v>
      </c>
      <c r="G11" s="19">
        <v>3</v>
      </c>
      <c r="I11" s="3">
        <f t="shared" si="0"/>
        <v>1</v>
      </c>
      <c r="J11" s="3">
        <f t="shared" si="1"/>
      </c>
      <c r="K11" s="3">
        <f t="shared" si="2"/>
      </c>
      <c r="L11" s="3">
        <f t="shared" si="3"/>
      </c>
      <c r="M11" s="3">
        <f t="shared" si="4"/>
        <v>1</v>
      </c>
      <c r="N11" s="3">
        <f t="shared" si="5"/>
      </c>
      <c r="O11" s="2">
        <f t="shared" si="6"/>
        <v>0</v>
      </c>
      <c r="P11" s="2">
        <f t="shared" si="7"/>
        <v>1</v>
      </c>
      <c r="Q11" s="3">
        <v>0</v>
      </c>
      <c r="R11" s="3">
        <v>0</v>
      </c>
      <c r="S11" s="3">
        <v>0</v>
      </c>
      <c r="T11" s="3">
        <v>1</v>
      </c>
      <c r="AS11" s="2">
        <f t="shared" si="8"/>
        <v>12</v>
      </c>
      <c r="AT11" s="2">
        <f t="shared" si="9"/>
        <v>4</v>
      </c>
      <c r="AU11">
        <v>0</v>
      </c>
      <c r="AV11">
        <v>0</v>
      </c>
      <c r="AW11">
        <v>2</v>
      </c>
      <c r="AX11">
        <v>1</v>
      </c>
      <c r="AY11">
        <v>0</v>
      </c>
      <c r="AZ11">
        <v>0</v>
      </c>
      <c r="BA11">
        <v>5</v>
      </c>
      <c r="BB11">
        <v>1</v>
      </c>
      <c r="BC11">
        <v>0</v>
      </c>
      <c r="BD11">
        <v>0</v>
      </c>
      <c r="BE11">
        <v>2</v>
      </c>
      <c r="BF11">
        <v>1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2</v>
      </c>
      <c r="BR11">
        <v>0</v>
      </c>
    </row>
    <row r="12" spans="1:46" ht="12.75">
      <c r="A12" s="1" t="s">
        <v>69</v>
      </c>
      <c r="B12" s="1" t="str">
        <f>IF(('soupiska týmy'!$F$28&gt;=1),'soupiska týmy'!$B$1,"")</f>
        <v>Boston Bruins</v>
      </c>
      <c r="C12" s="16" t="s">
        <v>19</v>
      </c>
      <c r="D12" s="7" t="s">
        <v>328</v>
      </c>
      <c r="E12" s="1">
        <v>2</v>
      </c>
      <c r="F12" s="16" t="s">
        <v>23</v>
      </c>
      <c r="G12" s="19">
        <v>3</v>
      </c>
      <c r="H12" t="s">
        <v>53</v>
      </c>
      <c r="I12" s="3">
        <f t="shared" si="0"/>
        <v>1</v>
      </c>
      <c r="J12" s="3">
        <f t="shared" si="1"/>
      </c>
      <c r="K12" s="3">
        <f t="shared" si="2"/>
      </c>
      <c r="L12" s="3">
        <f t="shared" si="3"/>
        <v>1</v>
      </c>
      <c r="M12" s="3">
        <f t="shared" si="4"/>
      </c>
      <c r="N12" s="3">
        <f t="shared" si="5"/>
      </c>
      <c r="O12" s="2">
        <f t="shared" si="6"/>
        <v>2</v>
      </c>
      <c r="P12" s="2">
        <f t="shared" si="7"/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1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2">
        <f t="shared" si="8"/>
        <v>0</v>
      </c>
      <c r="AT12" s="2">
        <f t="shared" si="9"/>
        <v>0</v>
      </c>
    </row>
    <row r="13" spans="1:70" ht="12.75">
      <c r="A13" s="1" t="s">
        <v>79</v>
      </c>
      <c r="B13" s="1" t="str">
        <f>IF(('soupiska týmy'!$F$28&gt;=1),'soupiska týmy'!$B$1,"")</f>
        <v>Boston Bruins</v>
      </c>
      <c r="C13" s="16" t="s">
        <v>19</v>
      </c>
      <c r="D13" s="7" t="s">
        <v>324</v>
      </c>
      <c r="E13" s="1">
        <v>3</v>
      </c>
      <c r="F13" s="16" t="s">
        <v>23</v>
      </c>
      <c r="G13" s="19">
        <v>1</v>
      </c>
      <c r="I13" s="3">
        <f t="shared" si="0"/>
        <v>1</v>
      </c>
      <c r="J13" s="3">
        <f t="shared" si="1"/>
        <v>1</v>
      </c>
      <c r="K13" s="3">
        <f t="shared" si="2"/>
      </c>
      <c r="L13" s="3">
        <f t="shared" si="3"/>
      </c>
      <c r="M13" s="3">
        <f t="shared" si="4"/>
      </c>
      <c r="N13" s="3">
        <f t="shared" si="5"/>
      </c>
      <c r="O13" s="2">
        <f t="shared" si="6"/>
        <v>0</v>
      </c>
      <c r="P13" s="2">
        <f t="shared" si="7"/>
        <v>0</v>
      </c>
      <c r="Q13" s="3">
        <v>0</v>
      </c>
      <c r="R13" s="3">
        <v>0</v>
      </c>
      <c r="S13" s="3">
        <v>0</v>
      </c>
      <c r="T13" s="3">
        <v>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2">
        <f t="shared" si="8"/>
        <v>2</v>
      </c>
      <c r="AT13" s="2">
        <f t="shared" si="9"/>
        <v>0</v>
      </c>
      <c r="AU13">
        <v>1</v>
      </c>
      <c r="AV13">
        <v>0</v>
      </c>
      <c r="AW13">
        <v>0</v>
      </c>
      <c r="AX13">
        <v>0</v>
      </c>
      <c r="AY13">
        <v>0</v>
      </c>
      <c r="AZ13">
        <v>1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</v>
      </c>
      <c r="BH13">
        <v>0</v>
      </c>
      <c r="BI13">
        <v>0</v>
      </c>
      <c r="BJ13">
        <v>0</v>
      </c>
      <c r="BK13">
        <v>0</v>
      </c>
      <c r="BL13">
        <v>2</v>
      </c>
      <c r="BM13">
        <v>0</v>
      </c>
      <c r="BN13">
        <v>0</v>
      </c>
      <c r="BO13">
        <v>1</v>
      </c>
      <c r="BP13">
        <v>0</v>
      </c>
      <c r="BQ13">
        <v>2</v>
      </c>
      <c r="BR13">
        <v>0</v>
      </c>
    </row>
    <row r="14" spans="1:70" ht="12.75">
      <c r="A14" s="1" t="s">
        <v>87</v>
      </c>
      <c r="B14" s="1" t="str">
        <f>IF(('soupiska týmy'!$F$28&gt;=1),'soupiska týmy'!$B$1,"")</f>
        <v>Boston Bruins</v>
      </c>
      <c r="C14" s="16" t="s">
        <v>19</v>
      </c>
      <c r="D14" s="7" t="s">
        <v>327</v>
      </c>
      <c r="E14" s="1">
        <v>3</v>
      </c>
      <c r="F14" s="16" t="s">
        <v>23</v>
      </c>
      <c r="G14" s="19">
        <v>2</v>
      </c>
      <c r="I14" s="3">
        <f t="shared" si="0"/>
        <v>1</v>
      </c>
      <c r="J14" s="3">
        <f t="shared" si="1"/>
        <v>1</v>
      </c>
      <c r="K14" s="3">
        <f t="shared" si="2"/>
      </c>
      <c r="L14" s="3">
        <f t="shared" si="3"/>
      </c>
      <c r="M14" s="3">
        <f t="shared" si="4"/>
      </c>
      <c r="N14" s="3">
        <f t="shared" si="5"/>
      </c>
      <c r="O14" s="2">
        <f t="shared" si="6"/>
        <v>0</v>
      </c>
      <c r="P14" s="2">
        <f t="shared" si="7"/>
        <v>0</v>
      </c>
      <c r="Q14" s="3">
        <v>0</v>
      </c>
      <c r="R14" s="3">
        <v>0</v>
      </c>
      <c r="S14" s="3">
        <v>0</v>
      </c>
      <c r="T14" s="3">
        <v>0</v>
      </c>
      <c r="AS14" s="2">
        <f t="shared" si="8"/>
        <v>2</v>
      </c>
      <c r="AT14" s="2">
        <f t="shared" si="9"/>
        <v>2</v>
      </c>
      <c r="AU14">
        <v>0</v>
      </c>
      <c r="AV14">
        <v>0</v>
      </c>
      <c r="AW14">
        <v>0</v>
      </c>
      <c r="AX14">
        <v>0</v>
      </c>
      <c r="AY14">
        <v>2</v>
      </c>
      <c r="AZ14">
        <v>1</v>
      </c>
      <c r="BA14">
        <v>0</v>
      </c>
      <c r="BB14">
        <v>2</v>
      </c>
      <c r="BC14">
        <v>0</v>
      </c>
      <c r="BD14">
        <v>1</v>
      </c>
      <c r="BE14">
        <v>1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1</v>
      </c>
      <c r="BP14">
        <v>0</v>
      </c>
      <c r="BQ14">
        <v>0</v>
      </c>
      <c r="BR14">
        <v>0</v>
      </c>
    </row>
    <row r="15" spans="1:46" ht="12.75">
      <c r="A15" s="1" t="s">
        <v>97</v>
      </c>
      <c r="B15" s="1" t="str">
        <f>IF(('soupiska týmy'!$F$28&gt;=1),'soupiska týmy'!$B$1,"")</f>
        <v>Boston Bruins</v>
      </c>
      <c r="C15" s="16" t="s">
        <v>19</v>
      </c>
      <c r="D15" s="7" t="s">
        <v>323</v>
      </c>
      <c r="E15" s="1">
        <v>4</v>
      </c>
      <c r="F15" s="16" t="s">
        <v>23</v>
      </c>
      <c r="G15" s="19">
        <v>3</v>
      </c>
      <c r="H15" t="s">
        <v>53</v>
      </c>
      <c r="I15" s="3">
        <f t="shared" si="0"/>
        <v>1</v>
      </c>
      <c r="J15" s="3">
        <f t="shared" si="1"/>
      </c>
      <c r="K15" s="3">
        <f t="shared" si="2"/>
        <v>1</v>
      </c>
      <c r="L15" s="3">
        <f t="shared" si="3"/>
      </c>
      <c r="M15" s="3">
        <f t="shared" si="4"/>
      </c>
      <c r="N15" s="3">
        <f t="shared" si="5"/>
      </c>
      <c r="O15" s="2">
        <f t="shared" si="6"/>
        <v>1</v>
      </c>
      <c r="P15" s="2">
        <f t="shared" si="7"/>
        <v>3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2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1</v>
      </c>
      <c r="AC15" s="3">
        <v>2</v>
      </c>
      <c r="AD15" s="3">
        <v>0</v>
      </c>
      <c r="AE15" s="3">
        <v>1</v>
      </c>
      <c r="AF15" s="3">
        <v>1</v>
      </c>
      <c r="AG15" s="3">
        <v>2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2">
        <f t="shared" si="8"/>
        <v>0</v>
      </c>
      <c r="AT15" s="2">
        <f t="shared" si="9"/>
        <v>0</v>
      </c>
    </row>
    <row r="16" spans="1:70" ht="12.75">
      <c r="A16" s="1" t="s">
        <v>11</v>
      </c>
      <c r="B16" s="1" t="str">
        <f>IF(('soupiska týmy'!$F$28&gt;=1),'soupiska týmy'!$B$1,"")</f>
        <v>Boston Bruins</v>
      </c>
      <c r="C16" s="16" t="s">
        <v>19</v>
      </c>
      <c r="D16" s="7" t="s">
        <v>326</v>
      </c>
      <c r="E16" s="1">
        <v>0</v>
      </c>
      <c r="F16" s="16" t="s">
        <v>23</v>
      </c>
      <c r="G16" s="19">
        <v>1</v>
      </c>
      <c r="H16" t="s">
        <v>53</v>
      </c>
      <c r="I16" s="3">
        <f t="shared" si="0"/>
        <v>1</v>
      </c>
      <c r="J16" s="3">
        <f t="shared" si="1"/>
      </c>
      <c r="K16" s="3">
        <f t="shared" si="2"/>
      </c>
      <c r="L16" s="3">
        <f t="shared" si="3"/>
        <v>1</v>
      </c>
      <c r="M16" s="3">
        <f t="shared" si="4"/>
      </c>
      <c r="N16" s="3">
        <f t="shared" si="5"/>
      </c>
      <c r="O16" s="2">
        <f t="shared" si="6"/>
        <v>0</v>
      </c>
      <c r="P16" s="2">
        <f t="shared" si="7"/>
        <v>0</v>
      </c>
      <c r="Q16" s="3">
        <v>0</v>
      </c>
      <c r="R16" s="3">
        <v>0</v>
      </c>
      <c r="S16" s="3">
        <v>0</v>
      </c>
      <c r="T16" s="3">
        <v>0</v>
      </c>
      <c r="AS16" s="2">
        <f t="shared" si="8"/>
        <v>4</v>
      </c>
      <c r="AT16" s="2">
        <f t="shared" si="9"/>
        <v>2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2</v>
      </c>
      <c r="BB16">
        <v>0</v>
      </c>
      <c r="BC16">
        <v>0</v>
      </c>
      <c r="BD16">
        <v>0</v>
      </c>
      <c r="BE16">
        <v>0</v>
      </c>
      <c r="BF16">
        <v>1</v>
      </c>
      <c r="BG16">
        <v>0</v>
      </c>
      <c r="BH16">
        <v>0</v>
      </c>
      <c r="BI16">
        <v>2</v>
      </c>
      <c r="BJ16">
        <v>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</row>
    <row r="17" spans="1:70" ht="12.75">
      <c r="A17" s="1" t="s">
        <v>22</v>
      </c>
      <c r="B17" s="1" t="str">
        <f>IF(('soupiska týmy'!$F$28&gt;=1),'soupiska týmy'!$B$1,"")</f>
        <v>Boston Bruins</v>
      </c>
      <c r="C17" s="16" t="s">
        <v>19</v>
      </c>
      <c r="D17" s="7" t="s">
        <v>321</v>
      </c>
      <c r="E17" s="1">
        <v>3</v>
      </c>
      <c r="F17" s="16" t="s">
        <v>23</v>
      </c>
      <c r="G17" s="19">
        <v>2</v>
      </c>
      <c r="H17" t="s">
        <v>53</v>
      </c>
      <c r="I17" s="3">
        <f t="shared" si="0"/>
        <v>1</v>
      </c>
      <c r="J17" s="3">
        <f t="shared" si="1"/>
      </c>
      <c r="K17" s="3">
        <f t="shared" si="2"/>
        <v>1</v>
      </c>
      <c r="L17" s="3">
        <f t="shared" si="3"/>
      </c>
      <c r="M17" s="3">
        <f t="shared" si="4"/>
      </c>
      <c r="N17" s="3">
        <f t="shared" si="5"/>
      </c>
      <c r="O17" s="2">
        <f t="shared" si="6"/>
        <v>0</v>
      </c>
      <c r="P17" s="2">
        <f t="shared" si="7"/>
        <v>0</v>
      </c>
      <c r="Q17" s="3">
        <v>0</v>
      </c>
      <c r="R17" s="3">
        <v>0</v>
      </c>
      <c r="S17" s="3">
        <v>0</v>
      </c>
      <c r="T17" s="3"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2">
        <f t="shared" si="8"/>
        <v>3</v>
      </c>
      <c r="AT17" s="2">
        <f t="shared" si="9"/>
        <v>1</v>
      </c>
      <c r="AU17">
        <v>0</v>
      </c>
      <c r="AV17">
        <v>0</v>
      </c>
      <c r="AW17">
        <v>2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</v>
      </c>
      <c r="BD17">
        <v>0</v>
      </c>
      <c r="BE17">
        <v>0</v>
      </c>
      <c r="BF17">
        <v>0</v>
      </c>
      <c r="BG17">
        <v>1</v>
      </c>
      <c r="BH17">
        <v>0</v>
      </c>
      <c r="BI17">
        <v>0</v>
      </c>
      <c r="BJ17">
        <v>1</v>
      </c>
      <c r="BK17">
        <v>1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1</v>
      </c>
      <c r="BR17">
        <v>0</v>
      </c>
    </row>
    <row r="18" spans="1:46" ht="12.75">
      <c r="A18" s="1" t="s">
        <v>36</v>
      </c>
      <c r="B18" s="1" t="str">
        <f>IF(('soupiska týmy'!$F$28&gt;=1),'soupiska týmy'!$B$1,"")</f>
        <v>Boston Bruins</v>
      </c>
      <c r="C18" s="16" t="s">
        <v>19</v>
      </c>
      <c r="D18" s="7" t="s">
        <v>322</v>
      </c>
      <c r="E18" s="1">
        <v>0</v>
      </c>
      <c r="F18" s="16" t="s">
        <v>23</v>
      </c>
      <c r="G18" s="19">
        <v>3</v>
      </c>
      <c r="I18" s="3">
        <f t="shared" si="0"/>
        <v>1</v>
      </c>
      <c r="J18" s="3">
        <f t="shared" si="1"/>
      </c>
      <c r="K18" s="3">
        <f t="shared" si="2"/>
      </c>
      <c r="L18" s="3">
        <f t="shared" si="3"/>
      </c>
      <c r="M18" s="3">
        <f t="shared" si="4"/>
        <v>1</v>
      </c>
      <c r="N18" s="3">
        <f t="shared" si="5"/>
      </c>
      <c r="O18" s="2">
        <f t="shared" si="6"/>
        <v>2</v>
      </c>
      <c r="P18" s="2">
        <f t="shared" si="7"/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2">
        <f t="shared" si="8"/>
        <v>0</v>
      </c>
      <c r="AT18" s="2">
        <f t="shared" si="9"/>
        <v>0</v>
      </c>
    </row>
    <row r="19" spans="1:70" ht="12.75">
      <c r="A19" s="1" t="s">
        <v>59</v>
      </c>
      <c r="B19" s="1" t="str">
        <f>IF(('soupiska týmy'!$F$28&gt;=1),'soupiska týmy'!$B$1,"")</f>
        <v>Boston Bruins</v>
      </c>
      <c r="C19" s="16" t="s">
        <v>19</v>
      </c>
      <c r="D19" s="7" t="s">
        <v>328</v>
      </c>
      <c r="E19" s="1">
        <v>1</v>
      </c>
      <c r="F19" s="16" t="s">
        <v>23</v>
      </c>
      <c r="G19" s="19">
        <v>7</v>
      </c>
      <c r="I19" s="3">
        <f t="shared" si="0"/>
        <v>1</v>
      </c>
      <c r="J19" s="3">
        <f t="shared" si="1"/>
      </c>
      <c r="K19" s="3">
        <f t="shared" si="2"/>
      </c>
      <c r="L19" s="3">
        <f t="shared" si="3"/>
      </c>
      <c r="M19" s="3">
        <f t="shared" si="4"/>
        <v>1</v>
      </c>
      <c r="N19" s="3">
        <f t="shared" si="5"/>
      </c>
      <c r="O19" s="2">
        <f t="shared" si="6"/>
        <v>2</v>
      </c>
      <c r="P19" s="2">
        <f t="shared" si="7"/>
        <v>1</v>
      </c>
      <c r="Q19" s="3">
        <v>0</v>
      </c>
      <c r="R19" s="3">
        <v>0</v>
      </c>
      <c r="S19" s="3">
        <v>2</v>
      </c>
      <c r="T19" s="3">
        <v>1</v>
      </c>
      <c r="AS19" s="2">
        <f t="shared" si="8"/>
        <v>4</v>
      </c>
      <c r="AT19" s="2">
        <f t="shared" si="9"/>
        <v>3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2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1</v>
      </c>
      <c r="BK19">
        <v>0</v>
      </c>
      <c r="BL19">
        <v>0</v>
      </c>
      <c r="BM19">
        <v>0</v>
      </c>
      <c r="BN19">
        <v>1</v>
      </c>
      <c r="BO19">
        <v>0</v>
      </c>
      <c r="BP19">
        <v>0</v>
      </c>
      <c r="BQ19">
        <v>2</v>
      </c>
      <c r="BR19">
        <v>0</v>
      </c>
    </row>
    <row r="20" spans="1:46" ht="12.75">
      <c r="A20" s="1" t="s">
        <v>130</v>
      </c>
      <c r="B20" s="1" t="str">
        <f>IF(('soupiska týmy'!$F$28&gt;=1),'soupiska týmy'!$B$1,"")</f>
        <v>Boston Bruins</v>
      </c>
      <c r="C20" s="16" t="s">
        <v>19</v>
      </c>
      <c r="D20" s="7" t="s">
        <v>324</v>
      </c>
      <c r="E20" s="1">
        <v>4</v>
      </c>
      <c r="F20" s="16" t="s">
        <v>23</v>
      </c>
      <c r="G20" s="19">
        <v>1</v>
      </c>
      <c r="I20" s="3">
        <f t="shared" si="0"/>
        <v>1</v>
      </c>
      <c r="J20" s="3">
        <f t="shared" si="1"/>
        <v>1</v>
      </c>
      <c r="K20" s="3">
        <f t="shared" si="2"/>
      </c>
      <c r="L20" s="3">
        <f t="shared" si="3"/>
      </c>
      <c r="M20" s="3">
        <f t="shared" si="4"/>
      </c>
      <c r="N20" s="3">
        <f t="shared" si="5"/>
      </c>
      <c r="O20" s="2">
        <f t="shared" si="6"/>
        <v>0</v>
      </c>
      <c r="P20" s="2">
        <f t="shared" si="7"/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2</v>
      </c>
      <c r="AD20" s="3">
        <v>0</v>
      </c>
      <c r="AE20" s="3">
        <v>0</v>
      </c>
      <c r="AF20" s="3">
        <v>0</v>
      </c>
      <c r="AG20" s="3">
        <v>1</v>
      </c>
      <c r="AH20" s="3">
        <v>1</v>
      </c>
      <c r="AI20" s="3">
        <v>0</v>
      </c>
      <c r="AJ20" s="3">
        <v>1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2">
        <f t="shared" si="8"/>
        <v>0</v>
      </c>
      <c r="AT20" s="2">
        <f t="shared" si="9"/>
        <v>0</v>
      </c>
    </row>
    <row r="21" spans="1:70" ht="12.75">
      <c r="A21" s="1" t="s">
        <v>17</v>
      </c>
      <c r="B21" s="1" t="str">
        <f>IF(('soupiska týmy'!$F$28&gt;=1),'soupiska týmy'!$B$1,"")</f>
        <v>Boston Bruins</v>
      </c>
      <c r="C21" s="16" t="s">
        <v>19</v>
      </c>
      <c r="D21" s="7" t="s">
        <v>323</v>
      </c>
      <c r="E21" s="1">
        <v>0</v>
      </c>
      <c r="F21" s="16" t="s">
        <v>23</v>
      </c>
      <c r="G21" s="19">
        <v>1</v>
      </c>
      <c r="I21" s="3">
        <f t="shared" si="0"/>
        <v>1</v>
      </c>
      <c r="J21" s="3">
        <f t="shared" si="1"/>
      </c>
      <c r="K21" s="3">
        <f t="shared" si="2"/>
      </c>
      <c r="L21" s="3">
        <f t="shared" si="3"/>
      </c>
      <c r="M21" s="3">
        <f t="shared" si="4"/>
        <v>1</v>
      </c>
      <c r="N21" s="3">
        <f t="shared" si="5"/>
      </c>
      <c r="O21" s="2">
        <f t="shared" si="6"/>
        <v>0</v>
      </c>
      <c r="P21" s="2">
        <f t="shared" si="7"/>
        <v>0</v>
      </c>
      <c r="Q21" s="3">
        <v>0</v>
      </c>
      <c r="R21" s="3">
        <v>0</v>
      </c>
      <c r="S21" s="3">
        <v>0</v>
      </c>
      <c r="T21" s="3">
        <v>0</v>
      </c>
      <c r="AS21" s="2">
        <f t="shared" si="8"/>
        <v>0</v>
      </c>
      <c r="AT21" s="2">
        <f t="shared" si="9"/>
        <v>3</v>
      </c>
      <c r="AU21">
        <v>0</v>
      </c>
      <c r="AV21">
        <v>0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</v>
      </c>
    </row>
    <row r="22" spans="1:46" ht="12.75">
      <c r="A22" s="1" t="s">
        <v>43</v>
      </c>
      <c r="B22" s="1" t="str">
        <f>IF(('soupiska týmy'!$F$28&gt;=1),'soupiska týmy'!$B$1,"")</f>
        <v>Boston Bruins</v>
      </c>
      <c r="C22" s="16" t="s">
        <v>19</v>
      </c>
      <c r="D22" s="7" t="s">
        <v>321</v>
      </c>
      <c r="E22" s="1">
        <v>3</v>
      </c>
      <c r="F22" s="16" t="s">
        <v>23</v>
      </c>
      <c r="G22" s="19">
        <v>2</v>
      </c>
      <c r="I22" s="3">
        <f t="shared" si="0"/>
        <v>1</v>
      </c>
      <c r="J22" s="3">
        <f t="shared" si="1"/>
        <v>1</v>
      </c>
      <c r="K22" s="3">
        <f t="shared" si="2"/>
      </c>
      <c r="L22" s="3">
        <f t="shared" si="3"/>
      </c>
      <c r="M22" s="3">
        <f t="shared" si="4"/>
      </c>
      <c r="N22" s="3">
        <f t="shared" si="5"/>
      </c>
      <c r="O22" s="2">
        <f t="shared" si="6"/>
        <v>2</v>
      </c>
      <c r="P22" s="2">
        <f t="shared" si="7"/>
        <v>4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1</v>
      </c>
      <c r="W22" s="3">
        <v>1</v>
      </c>
      <c r="X22" s="3">
        <v>1</v>
      </c>
      <c r="Y22" s="3">
        <v>0</v>
      </c>
      <c r="Z22" s="3">
        <v>0</v>
      </c>
      <c r="AA22" s="3">
        <v>0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2">
        <f t="shared" si="8"/>
        <v>0</v>
      </c>
      <c r="AT22" s="2">
        <f t="shared" si="9"/>
        <v>0</v>
      </c>
    </row>
    <row r="23" spans="1:46" ht="12.75">
      <c r="A23" s="1" t="s">
        <v>58</v>
      </c>
      <c r="B23" s="1" t="str">
        <f>IF(('soupiska týmy'!$F$28&gt;=1),'soupiska týmy'!$B$1,"")</f>
        <v>Boston Bruins</v>
      </c>
      <c r="C23" s="16" t="s">
        <v>19</v>
      </c>
      <c r="D23" s="7" t="s">
        <v>327</v>
      </c>
      <c r="E23" s="1">
        <v>7</v>
      </c>
      <c r="F23" s="16" t="s">
        <v>23</v>
      </c>
      <c r="G23" s="19">
        <v>6</v>
      </c>
      <c r="I23" s="3">
        <f t="shared" si="0"/>
        <v>1</v>
      </c>
      <c r="J23" s="3">
        <f t="shared" si="1"/>
        <v>1</v>
      </c>
      <c r="K23" s="3">
        <f t="shared" si="2"/>
      </c>
      <c r="L23" s="3">
        <f t="shared" si="3"/>
      </c>
      <c r="M23" s="3">
        <f t="shared" si="4"/>
      </c>
      <c r="N23" s="3">
        <f t="shared" si="5"/>
      </c>
      <c r="O23" s="2">
        <f t="shared" si="6"/>
        <v>6</v>
      </c>
      <c r="P23" s="2">
        <f t="shared" si="7"/>
        <v>2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1</v>
      </c>
      <c r="AD23" s="3">
        <v>2</v>
      </c>
      <c r="AE23" s="3">
        <v>2</v>
      </c>
      <c r="AF23" s="3">
        <v>0</v>
      </c>
      <c r="AG23" s="3">
        <v>2</v>
      </c>
      <c r="AH23" s="3">
        <v>1</v>
      </c>
      <c r="AI23" s="3">
        <v>2</v>
      </c>
      <c r="AJ23" s="3">
        <v>1</v>
      </c>
      <c r="AK23" s="3">
        <v>3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2">
        <f t="shared" si="8"/>
        <v>0</v>
      </c>
      <c r="AT23" s="2">
        <f t="shared" si="9"/>
        <v>0</v>
      </c>
    </row>
    <row r="24" spans="1:70" ht="12.75">
      <c r="A24" s="1" t="s">
        <v>244</v>
      </c>
      <c r="B24" s="1" t="str">
        <f>IF(('soupiska týmy'!$F$28&gt;=1),'soupiska týmy'!$B$1,"")</f>
        <v>Boston Bruins</v>
      </c>
      <c r="C24" s="16" t="s">
        <v>19</v>
      </c>
      <c r="D24" s="7" t="s">
        <v>322</v>
      </c>
      <c r="E24" s="1">
        <v>1</v>
      </c>
      <c r="F24" s="16" t="s">
        <v>23</v>
      </c>
      <c r="G24" s="19">
        <v>2</v>
      </c>
      <c r="H24" t="s">
        <v>53</v>
      </c>
      <c r="I24" s="3">
        <f t="shared" si="0"/>
        <v>1</v>
      </c>
      <c r="J24" s="3">
        <f t="shared" si="1"/>
      </c>
      <c r="K24" s="3">
        <f t="shared" si="2"/>
      </c>
      <c r="L24" s="3">
        <f t="shared" si="3"/>
        <v>1</v>
      </c>
      <c r="M24" s="3">
        <f t="shared" si="4"/>
      </c>
      <c r="N24" s="3">
        <f t="shared" si="5"/>
      </c>
      <c r="O24" s="2">
        <f t="shared" si="6"/>
        <v>0</v>
      </c>
      <c r="P24" s="2">
        <f t="shared" si="7"/>
        <v>0</v>
      </c>
      <c r="Q24" s="3">
        <v>0</v>
      </c>
      <c r="R24" s="3">
        <v>0</v>
      </c>
      <c r="S24" s="3">
        <v>0</v>
      </c>
      <c r="T24" s="3">
        <v>0</v>
      </c>
      <c r="AS24" s="2">
        <f t="shared" si="8"/>
        <v>1</v>
      </c>
      <c r="AT24" s="2">
        <f t="shared" si="9"/>
        <v>2</v>
      </c>
      <c r="AU24">
        <v>0</v>
      </c>
      <c r="AV24">
        <v>0</v>
      </c>
      <c r="AW24">
        <v>0</v>
      </c>
      <c r="AX24">
        <v>0</v>
      </c>
      <c r="AY24">
        <v>1</v>
      </c>
      <c r="AZ24">
        <v>0</v>
      </c>
      <c r="BA24">
        <v>1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</row>
    <row r="25" spans="1:46" ht="12.75">
      <c r="A25" s="1" t="s">
        <v>238</v>
      </c>
      <c r="B25" s="1" t="str">
        <f>IF(('soupiska týmy'!$F$28&gt;=1),'soupiska týmy'!$B$1,"")</f>
        <v>Boston Bruins</v>
      </c>
      <c r="C25" s="16" t="s">
        <v>19</v>
      </c>
      <c r="D25" s="7" t="s">
        <v>326</v>
      </c>
      <c r="E25" s="1">
        <v>5</v>
      </c>
      <c r="F25" s="16" t="s">
        <v>23</v>
      </c>
      <c r="G25" s="19">
        <v>3</v>
      </c>
      <c r="I25" s="3">
        <f t="shared" si="0"/>
        <v>1</v>
      </c>
      <c r="J25" s="3">
        <f t="shared" si="1"/>
        <v>1</v>
      </c>
      <c r="K25" s="3">
        <f t="shared" si="2"/>
      </c>
      <c r="L25" s="3">
        <f t="shared" si="3"/>
      </c>
      <c r="M25" s="3">
        <f t="shared" si="4"/>
      </c>
      <c r="N25" s="3">
        <f t="shared" si="5"/>
      </c>
      <c r="O25" s="2">
        <f t="shared" si="6"/>
        <v>2</v>
      </c>
      <c r="P25" s="2">
        <f t="shared" si="7"/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3">
        <v>0</v>
      </c>
      <c r="AC25" s="3">
        <v>4</v>
      </c>
      <c r="AD25" s="3">
        <v>0</v>
      </c>
      <c r="AE25" s="3">
        <v>1</v>
      </c>
      <c r="AF25" s="3">
        <v>0</v>
      </c>
      <c r="AG25" s="3">
        <v>0</v>
      </c>
      <c r="AH25" s="3">
        <v>2</v>
      </c>
      <c r="AI25" s="3">
        <v>0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2">
        <f t="shared" si="8"/>
        <v>0</v>
      </c>
      <c r="AT25" s="2">
        <f t="shared" si="9"/>
        <v>0</v>
      </c>
    </row>
    <row r="26" spans="1:70" ht="12.75">
      <c r="A26" s="1" t="s">
        <v>254</v>
      </c>
      <c r="B26" s="1" t="str">
        <f>IF(('soupiska týmy'!$F$28&gt;=1),'soupiska týmy'!$B$1,"")</f>
        <v>Boston Bruins</v>
      </c>
      <c r="C26" s="16" t="s">
        <v>19</v>
      </c>
      <c r="D26" s="7" t="s">
        <v>324</v>
      </c>
      <c r="E26" s="1">
        <v>11</v>
      </c>
      <c r="F26" s="16" t="s">
        <v>23</v>
      </c>
      <c r="G26" s="19">
        <v>5</v>
      </c>
      <c r="I26" s="3">
        <f t="shared" si="0"/>
        <v>1</v>
      </c>
      <c r="J26" s="3">
        <f t="shared" si="1"/>
        <v>1</v>
      </c>
      <c r="K26" s="3">
        <f t="shared" si="2"/>
      </c>
      <c r="L26" s="3">
        <f t="shared" si="3"/>
      </c>
      <c r="M26" s="3">
        <f t="shared" si="4"/>
      </c>
      <c r="N26" s="3">
        <f t="shared" si="5"/>
      </c>
      <c r="O26" s="2">
        <f t="shared" si="6"/>
        <v>0</v>
      </c>
      <c r="P26" s="2">
        <f t="shared" si="7"/>
        <v>0</v>
      </c>
      <c r="Q26" s="3">
        <v>0</v>
      </c>
      <c r="R26" s="3">
        <v>0</v>
      </c>
      <c r="S26" s="3">
        <v>0</v>
      </c>
      <c r="T26" s="3">
        <v>0</v>
      </c>
      <c r="AS26" s="2">
        <f t="shared" si="8"/>
        <v>3</v>
      </c>
      <c r="AT26" s="2">
        <f t="shared" si="9"/>
        <v>1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0</v>
      </c>
      <c r="BA26">
        <v>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7</v>
      </c>
      <c r="BH26">
        <v>1</v>
      </c>
      <c r="BI26">
        <v>1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3</v>
      </c>
      <c r="BP26">
        <v>0</v>
      </c>
      <c r="BQ26">
        <v>0</v>
      </c>
      <c r="BR26">
        <v>0</v>
      </c>
    </row>
    <row r="27" spans="1:46" ht="12.75">
      <c r="A27" s="1" t="s">
        <v>248</v>
      </c>
      <c r="B27" s="1" t="str">
        <f>IF(('soupiska týmy'!$F$28&gt;=1),'soupiska týmy'!$B$1,"")</f>
        <v>Boston Bruins</v>
      </c>
      <c r="C27" s="16" t="s">
        <v>19</v>
      </c>
      <c r="D27" s="7" t="s">
        <v>328</v>
      </c>
      <c r="E27" s="1">
        <v>1</v>
      </c>
      <c r="F27" s="16" t="s">
        <v>23</v>
      </c>
      <c r="G27" s="19">
        <v>0</v>
      </c>
      <c r="I27" s="3">
        <f t="shared" si="0"/>
        <v>1</v>
      </c>
      <c r="J27" s="3">
        <f t="shared" si="1"/>
        <v>1</v>
      </c>
      <c r="K27" s="3">
        <f t="shared" si="2"/>
      </c>
      <c r="L27" s="3">
        <f t="shared" si="3"/>
      </c>
      <c r="M27" s="3">
        <f t="shared" si="4"/>
      </c>
      <c r="N27" s="3">
        <f t="shared" si="5"/>
        <v>1</v>
      </c>
      <c r="O27" s="2">
        <f t="shared" si="6"/>
        <v>1</v>
      </c>
      <c r="P27" s="2">
        <f t="shared" si="7"/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0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1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2">
        <f t="shared" si="8"/>
        <v>0</v>
      </c>
      <c r="AT27" s="2">
        <f t="shared" si="9"/>
        <v>0</v>
      </c>
    </row>
    <row r="28" spans="1:70" ht="12.75">
      <c r="A28" s="1" t="s">
        <v>216</v>
      </c>
      <c r="B28" s="1" t="str">
        <f>IF(('soupiska týmy'!$F$28&gt;=1),'soupiska týmy'!$B$1,"")</f>
        <v>Boston Bruins</v>
      </c>
      <c r="C28" s="16" t="s">
        <v>19</v>
      </c>
      <c r="D28" s="7" t="s">
        <v>326</v>
      </c>
      <c r="E28" s="1">
        <v>1</v>
      </c>
      <c r="F28" s="16" t="s">
        <v>23</v>
      </c>
      <c r="G28" s="19">
        <v>0</v>
      </c>
      <c r="H28" t="s">
        <v>53</v>
      </c>
      <c r="I28" s="3">
        <f t="shared" si="0"/>
        <v>1</v>
      </c>
      <c r="J28" s="3">
        <f t="shared" si="1"/>
      </c>
      <c r="K28" s="3">
        <f t="shared" si="2"/>
        <v>1</v>
      </c>
      <c r="L28" s="3">
        <f t="shared" si="3"/>
      </c>
      <c r="M28" s="3">
        <f t="shared" si="4"/>
      </c>
      <c r="N28" s="3">
        <f t="shared" si="5"/>
        <v>1</v>
      </c>
      <c r="O28" s="2">
        <f t="shared" si="6"/>
        <v>0</v>
      </c>
      <c r="P28" s="2">
        <f t="shared" si="7"/>
        <v>0</v>
      </c>
      <c r="Q28" s="3">
        <v>0</v>
      </c>
      <c r="R28" s="3">
        <v>0</v>
      </c>
      <c r="S28" s="3">
        <v>0</v>
      </c>
      <c r="T28" s="3">
        <v>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">
        <f t="shared" si="8"/>
        <v>2</v>
      </c>
      <c r="AT28" s="2">
        <f t="shared" si="9"/>
        <v>1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1</v>
      </c>
      <c r="BA28">
        <v>0</v>
      </c>
      <c r="BB28">
        <v>1</v>
      </c>
      <c r="BC28">
        <v>0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</row>
    <row r="29" spans="1:70" ht="12.75">
      <c r="A29" s="1" t="s">
        <v>204</v>
      </c>
      <c r="B29" s="1" t="str">
        <f>IF(('soupiska týmy'!$F$28&gt;=1),'soupiska týmy'!$B$1,"")</f>
        <v>Boston Bruins</v>
      </c>
      <c r="C29" s="16" t="s">
        <v>19</v>
      </c>
      <c r="D29" s="7" t="s">
        <v>327</v>
      </c>
      <c r="E29" s="1">
        <v>3</v>
      </c>
      <c r="F29" s="16" t="s">
        <v>23</v>
      </c>
      <c r="G29" s="19">
        <v>2</v>
      </c>
      <c r="H29" t="s">
        <v>53</v>
      </c>
      <c r="I29" s="3">
        <f t="shared" si="0"/>
        <v>1</v>
      </c>
      <c r="J29" s="3">
        <f t="shared" si="1"/>
      </c>
      <c r="K29" s="3">
        <f t="shared" si="2"/>
        <v>1</v>
      </c>
      <c r="L29" s="3">
        <f t="shared" si="3"/>
      </c>
      <c r="M29" s="3">
        <f t="shared" si="4"/>
      </c>
      <c r="N29" s="3">
        <f t="shared" si="5"/>
      </c>
      <c r="O29" s="2">
        <f t="shared" si="6"/>
        <v>0</v>
      </c>
      <c r="P29" s="2">
        <f t="shared" si="7"/>
        <v>0</v>
      </c>
      <c r="Q29" s="3">
        <v>0</v>
      </c>
      <c r="R29" s="3">
        <v>0</v>
      </c>
      <c r="S29" s="3">
        <v>0</v>
      </c>
      <c r="T29" s="3">
        <v>0</v>
      </c>
      <c r="AS29" s="2">
        <f t="shared" si="8"/>
        <v>0</v>
      </c>
      <c r="AT29" s="2">
        <f t="shared" si="9"/>
        <v>3</v>
      </c>
      <c r="AU29">
        <v>0</v>
      </c>
      <c r="AV29">
        <v>0</v>
      </c>
      <c r="AW29">
        <v>0</v>
      </c>
      <c r="AX29">
        <v>0</v>
      </c>
      <c r="AY29">
        <v>1</v>
      </c>
      <c r="AZ29">
        <v>0</v>
      </c>
      <c r="BA29">
        <v>0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1</v>
      </c>
      <c r="BH29">
        <v>0</v>
      </c>
      <c r="BI29">
        <v>0</v>
      </c>
      <c r="BJ29">
        <v>1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0</v>
      </c>
      <c r="BQ29">
        <v>0</v>
      </c>
      <c r="BR29">
        <v>0</v>
      </c>
    </row>
    <row r="30" spans="1:71" ht="12.75">
      <c r="A30" s="1" t="s">
        <v>229</v>
      </c>
      <c r="B30" s="1" t="str">
        <f>IF(('soupiska týmy'!$F$28&gt;=1),'soupiska týmy'!$B$1,"")</f>
        <v>Boston Bruins</v>
      </c>
      <c r="C30" s="16" t="s">
        <v>19</v>
      </c>
      <c r="D30" s="7" t="s">
        <v>321</v>
      </c>
      <c r="E30" s="1">
        <v>3</v>
      </c>
      <c r="F30" s="16" t="s">
        <v>23</v>
      </c>
      <c r="G30" s="19">
        <v>0</v>
      </c>
      <c r="I30" s="3">
        <f t="shared" si="0"/>
        <v>1</v>
      </c>
      <c r="J30" s="3">
        <f t="shared" si="1"/>
        <v>1</v>
      </c>
      <c r="K30" s="3">
        <f t="shared" si="2"/>
      </c>
      <c r="L30" s="3">
        <f t="shared" si="3"/>
      </c>
      <c r="M30" s="3">
        <f t="shared" si="4"/>
      </c>
      <c r="N30" s="3">
        <f t="shared" si="5"/>
        <v>1</v>
      </c>
      <c r="O30" s="2">
        <f t="shared" si="6"/>
        <v>0</v>
      </c>
      <c r="P30" s="2">
        <f t="shared" si="7"/>
        <v>0</v>
      </c>
      <c r="Q30" s="3">
        <v>0</v>
      </c>
      <c r="R30" s="3">
        <v>0</v>
      </c>
      <c r="S30" s="3">
        <v>0</v>
      </c>
      <c r="T30" s="3">
        <v>0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2">
        <f t="shared" si="8"/>
        <v>2</v>
      </c>
      <c r="AT30" s="2">
        <f t="shared" si="9"/>
        <v>1</v>
      </c>
      <c r="AU30">
        <v>0</v>
      </c>
      <c r="AV30">
        <v>1</v>
      </c>
      <c r="AW30">
        <v>0</v>
      </c>
      <c r="AX30">
        <v>0</v>
      </c>
      <c r="AY30">
        <v>1</v>
      </c>
      <c r="AZ30">
        <v>0</v>
      </c>
      <c r="BA30">
        <v>1</v>
      </c>
      <c r="BC30">
        <v>1</v>
      </c>
      <c r="BD30">
        <v>1</v>
      </c>
      <c r="BE30">
        <v>0</v>
      </c>
      <c r="BF30">
        <v>1</v>
      </c>
      <c r="BG30">
        <v>1</v>
      </c>
      <c r="BH30">
        <v>0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0</v>
      </c>
      <c r="BR30">
        <v>0</v>
      </c>
      <c r="BS30">
        <v>0</v>
      </c>
    </row>
    <row r="31" spans="1:46" ht="12.75">
      <c r="A31" s="1" t="s">
        <v>72</v>
      </c>
      <c r="B31" s="1" t="str">
        <f>IF(('soupiska týmy'!$F$28&gt;=1),'soupiska týmy'!$B$1,"")</f>
        <v>Boston Bruins</v>
      </c>
      <c r="C31" s="16" t="s">
        <v>19</v>
      </c>
      <c r="D31" s="7" t="s">
        <v>323</v>
      </c>
      <c r="E31" s="1">
        <v>2</v>
      </c>
      <c r="F31" s="16" t="s">
        <v>23</v>
      </c>
      <c r="G31" s="19">
        <v>1</v>
      </c>
      <c r="I31" s="3">
        <f t="shared" si="0"/>
        <v>1</v>
      </c>
      <c r="J31" s="3">
        <f t="shared" si="1"/>
        <v>1</v>
      </c>
      <c r="K31" s="3">
        <f t="shared" si="2"/>
      </c>
      <c r="L31" s="3">
        <f t="shared" si="3"/>
      </c>
      <c r="M31" s="3">
        <f t="shared" si="4"/>
      </c>
      <c r="N31" s="3">
        <f t="shared" si="5"/>
      </c>
      <c r="O31" s="2">
        <f t="shared" si="6"/>
        <v>3</v>
      </c>
      <c r="P31" s="2">
        <f t="shared" si="7"/>
        <v>5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2</v>
      </c>
      <c r="Y31" s="3">
        <v>1</v>
      </c>
      <c r="Z31" s="3">
        <v>0</v>
      </c>
      <c r="AA31" s="3">
        <v>1</v>
      </c>
      <c r="AB31" s="3">
        <v>1</v>
      </c>
      <c r="AC31" s="3">
        <v>0</v>
      </c>
      <c r="AD31" s="3">
        <v>0</v>
      </c>
      <c r="AE31" s="3">
        <v>0</v>
      </c>
      <c r="AF31" s="3">
        <v>1</v>
      </c>
      <c r="AG31" s="3">
        <v>1</v>
      </c>
      <c r="AH31" s="3">
        <v>0</v>
      </c>
      <c r="AI31" s="3">
        <v>0</v>
      </c>
      <c r="AJ31" s="3">
        <v>0</v>
      </c>
      <c r="AK31" s="3">
        <v>0</v>
      </c>
      <c r="AL31" s="3">
        <v>1</v>
      </c>
      <c r="AM31" s="3">
        <v>1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2">
        <f t="shared" si="8"/>
        <v>0</v>
      </c>
      <c r="AT31" s="2">
        <f t="shared" si="9"/>
        <v>0</v>
      </c>
    </row>
    <row r="32" spans="1:46" ht="12.75">
      <c r="A32" s="1" t="s">
        <v>32</v>
      </c>
      <c r="B32" s="1" t="str">
        <f>IF(('soupiska týmy'!$F$28&gt;=1),'soupiska týmy'!$B$1,"")</f>
        <v>Boston Bruins</v>
      </c>
      <c r="C32" s="16" t="s">
        <v>19</v>
      </c>
      <c r="D32" s="7" t="s">
        <v>322</v>
      </c>
      <c r="E32" s="1">
        <v>3</v>
      </c>
      <c r="F32" s="16" t="s">
        <v>23</v>
      </c>
      <c r="G32" s="19">
        <v>0</v>
      </c>
      <c r="I32" s="3">
        <f t="shared" si="0"/>
        <v>1</v>
      </c>
      <c r="J32" s="3">
        <f t="shared" si="1"/>
        <v>1</v>
      </c>
      <c r="K32" s="3">
        <f t="shared" si="2"/>
      </c>
      <c r="L32" s="3">
        <f t="shared" si="3"/>
      </c>
      <c r="M32" s="3">
        <f t="shared" si="4"/>
      </c>
      <c r="N32" s="3">
        <f t="shared" si="5"/>
        <v>1</v>
      </c>
      <c r="O32" s="2">
        <f t="shared" si="6"/>
        <v>1</v>
      </c>
      <c r="P32" s="2">
        <f t="shared" si="7"/>
        <v>3</v>
      </c>
      <c r="Q32" s="3">
        <v>0</v>
      </c>
      <c r="R32" s="3">
        <v>0</v>
      </c>
      <c r="S32" s="3">
        <v>0</v>
      </c>
      <c r="T32" s="3">
        <v>0</v>
      </c>
      <c r="U32" s="3">
        <v>2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1</v>
      </c>
      <c r="AD32" s="3">
        <v>1</v>
      </c>
      <c r="AE32" s="3">
        <v>0</v>
      </c>
      <c r="AF32" s="3">
        <v>1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2">
        <f t="shared" si="8"/>
        <v>0</v>
      </c>
      <c r="AT32" s="2">
        <f t="shared" si="9"/>
        <v>0</v>
      </c>
    </row>
    <row r="33" spans="1:70" ht="12.75">
      <c r="A33" s="1" t="s">
        <v>49</v>
      </c>
      <c r="B33" s="1" t="str">
        <f>IF(('soupiska týmy'!$F$28&gt;=1),'soupiska týmy'!$B$1,"")</f>
        <v>Boston Bruins</v>
      </c>
      <c r="C33" s="16" t="s">
        <v>19</v>
      </c>
      <c r="D33" s="7" t="s">
        <v>328</v>
      </c>
      <c r="E33" s="1">
        <v>0</v>
      </c>
      <c r="F33" s="16" t="s">
        <v>23</v>
      </c>
      <c r="G33" s="19">
        <v>3</v>
      </c>
      <c r="I33" s="3">
        <f t="shared" si="0"/>
        <v>1</v>
      </c>
      <c r="J33" s="3">
        <f t="shared" si="1"/>
      </c>
      <c r="K33" s="3">
        <f t="shared" si="2"/>
      </c>
      <c r="L33" s="3">
        <f t="shared" si="3"/>
      </c>
      <c r="M33" s="3">
        <f t="shared" si="4"/>
        <v>1</v>
      </c>
      <c r="N33" s="3">
        <f t="shared" si="5"/>
      </c>
      <c r="O33" s="2">
        <f t="shared" si="6"/>
        <v>0</v>
      </c>
      <c r="P33" s="2">
        <f t="shared" si="7"/>
        <v>0</v>
      </c>
      <c r="Q33" s="3">
        <v>0</v>
      </c>
      <c r="R33" s="3">
        <v>0</v>
      </c>
      <c r="S33" s="3">
        <v>0</v>
      </c>
      <c r="T33" s="3">
        <v>0</v>
      </c>
      <c r="AS33" s="2">
        <f t="shared" si="8"/>
        <v>0</v>
      </c>
      <c r="AT33" s="2">
        <f t="shared" si="9"/>
        <v>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0</v>
      </c>
      <c r="BQ33">
        <v>0</v>
      </c>
      <c r="BR33">
        <v>0</v>
      </c>
    </row>
    <row r="34" spans="1:46" ht="12.75">
      <c r="A34" s="1" t="s">
        <v>13</v>
      </c>
      <c r="B34" s="1" t="str">
        <f>IF(('soupiska týmy'!$F$28&gt;=1),'soupiska týmy'!$B$1,"")</f>
        <v>Boston Bruins</v>
      </c>
      <c r="C34" s="16" t="s">
        <v>19</v>
      </c>
      <c r="D34" s="7" t="s">
        <v>324</v>
      </c>
      <c r="E34" s="1">
        <v>5</v>
      </c>
      <c r="F34" s="16" t="s">
        <v>23</v>
      </c>
      <c r="G34" s="19">
        <v>0</v>
      </c>
      <c r="I34" s="3">
        <f aca="true" t="shared" si="10" ref="I34:I56">IF((G34&lt;&gt;""),1,"")</f>
        <v>1</v>
      </c>
      <c r="J34" s="3">
        <f aca="true" t="shared" si="11" ref="J34:J56">IF((G34&lt;&gt;""),IF(AND((E34&gt;G34),(H34="")),1,""),"")</f>
        <v>1</v>
      </c>
      <c r="K34" s="3">
        <f aca="true" t="shared" si="12" ref="K34:K56">IF((G34&lt;&gt;""),IF(AND((E34&gt;G34),(H34="p")),1,""),"")</f>
      </c>
      <c r="L34" s="3">
        <f aca="true" t="shared" si="13" ref="L34:L56">IF((G34&lt;&gt;""),IF(AND((G34&gt;E34),(H34="p")),1,""),"")</f>
      </c>
      <c r="M34" s="3">
        <f aca="true" t="shared" si="14" ref="M34:M56">IF((G34&lt;&gt;""),IF(AND((G34&gt;E34),(H34="")),1,""),"")</f>
      </c>
      <c r="N34" s="3">
        <f aca="true" t="shared" si="15" ref="N34:N56">IF(AND((G34&lt;&gt;""),(G34=0)),1,"")</f>
        <v>1</v>
      </c>
      <c r="O34" s="2">
        <f aca="true" t="shared" si="16" ref="O34:O56">(((((S34+W34)+AA34)+AE34)+AI34)+AM34)+AQ34</f>
        <v>2</v>
      </c>
      <c r="P34" s="2">
        <f aca="true" t="shared" si="17" ref="P34:P56">(((((T34+X34)+AB34)+AF34)+AJ34)+AN34)+AR34</f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2</v>
      </c>
      <c r="AB34" s="3">
        <v>0</v>
      </c>
      <c r="AC34" s="3">
        <v>3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2">
        <f aca="true" t="shared" si="18" ref="AS34:AS56">((((AW34+BA34)+BE34)+BI34)+BM34)+BQ34</f>
        <v>0</v>
      </c>
      <c r="AT34" s="2">
        <f aca="true" t="shared" si="19" ref="AT34:AT56">((((AX34+BB34)+BF34)+BJ34)+BN34)+BR34</f>
        <v>0</v>
      </c>
    </row>
    <row r="35" spans="1:70" ht="12.75">
      <c r="A35" s="1" t="s">
        <v>21</v>
      </c>
      <c r="B35" s="1" t="str">
        <f>IF(('soupiska týmy'!$F$28&gt;=1),'soupiska týmy'!$B$1,"")</f>
        <v>Boston Bruins</v>
      </c>
      <c r="C35" s="16" t="s">
        <v>19</v>
      </c>
      <c r="D35" s="7" t="s">
        <v>323</v>
      </c>
      <c r="E35" s="1">
        <v>3</v>
      </c>
      <c r="F35" s="16" t="s">
        <v>23</v>
      </c>
      <c r="G35" s="19">
        <v>2</v>
      </c>
      <c r="H35" t="s">
        <v>53</v>
      </c>
      <c r="I35" s="3">
        <f t="shared" si="10"/>
        <v>1</v>
      </c>
      <c r="J35" s="3">
        <f t="shared" si="11"/>
      </c>
      <c r="K35" s="3">
        <f t="shared" si="12"/>
        <v>1</v>
      </c>
      <c r="L35" s="3">
        <f t="shared" si="13"/>
      </c>
      <c r="M35" s="3">
        <f t="shared" si="14"/>
      </c>
      <c r="N35" s="3">
        <f t="shared" si="15"/>
      </c>
      <c r="O35" s="2">
        <f t="shared" si="16"/>
        <v>0</v>
      </c>
      <c r="P35" s="2">
        <f t="shared" si="17"/>
        <v>0</v>
      </c>
      <c r="Q35" s="3">
        <v>0</v>
      </c>
      <c r="R35" s="3">
        <v>0</v>
      </c>
      <c r="S35" s="3">
        <v>0</v>
      </c>
      <c r="T35" s="3">
        <v>0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2">
        <f t="shared" si="18"/>
        <v>2</v>
      </c>
      <c r="AT35" s="2">
        <f t="shared" si="19"/>
        <v>4</v>
      </c>
      <c r="AU35">
        <v>1</v>
      </c>
      <c r="AV35">
        <v>0</v>
      </c>
      <c r="AW35">
        <v>0</v>
      </c>
      <c r="AX35">
        <v>0</v>
      </c>
      <c r="AY35">
        <v>0</v>
      </c>
      <c r="AZ35">
        <v>1</v>
      </c>
      <c r="BA35">
        <v>0</v>
      </c>
      <c r="BB35">
        <v>1</v>
      </c>
      <c r="BC35">
        <v>0</v>
      </c>
      <c r="BD35">
        <v>1</v>
      </c>
      <c r="BE35">
        <v>2</v>
      </c>
      <c r="BF35">
        <v>2</v>
      </c>
      <c r="BG35">
        <v>1</v>
      </c>
      <c r="BH35">
        <v>0</v>
      </c>
      <c r="BI35">
        <v>0</v>
      </c>
      <c r="BJ35">
        <v>1</v>
      </c>
      <c r="BK35">
        <v>0</v>
      </c>
      <c r="BL35">
        <v>0</v>
      </c>
      <c r="BM35">
        <v>0</v>
      </c>
      <c r="BN35">
        <v>0</v>
      </c>
      <c r="BO35">
        <v>1</v>
      </c>
      <c r="BP35">
        <v>0</v>
      </c>
      <c r="BQ35">
        <v>0</v>
      </c>
      <c r="BR35">
        <v>0</v>
      </c>
    </row>
    <row r="36" spans="1:46" ht="12.75">
      <c r="A36" s="1" t="s">
        <v>257</v>
      </c>
      <c r="B36" s="1" t="str">
        <f>IF(('soupiska týmy'!$F$28&gt;=1),'soupiska týmy'!$B$1,"")</f>
        <v>Boston Bruins</v>
      </c>
      <c r="C36" s="16" t="s">
        <v>19</v>
      </c>
      <c r="D36" s="7" t="s">
        <v>327</v>
      </c>
      <c r="E36" s="1">
        <v>6</v>
      </c>
      <c r="F36" s="16" t="s">
        <v>23</v>
      </c>
      <c r="G36" s="19">
        <v>5</v>
      </c>
      <c r="I36" s="3">
        <f t="shared" si="10"/>
        <v>1</v>
      </c>
      <c r="J36" s="3">
        <f t="shared" si="11"/>
        <v>1</v>
      </c>
      <c r="K36" s="3">
        <f t="shared" si="12"/>
      </c>
      <c r="L36" s="3">
        <f t="shared" si="13"/>
      </c>
      <c r="M36" s="3">
        <f t="shared" si="14"/>
      </c>
      <c r="N36" s="3">
        <f t="shared" si="15"/>
      </c>
      <c r="O36" s="2">
        <f t="shared" si="16"/>
        <v>2</v>
      </c>
      <c r="P36" s="2">
        <f t="shared" si="17"/>
        <v>5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1</v>
      </c>
      <c r="AB36" s="3">
        <v>0</v>
      </c>
      <c r="AC36" s="3">
        <v>2</v>
      </c>
      <c r="AD36" s="3">
        <v>2</v>
      </c>
      <c r="AE36" s="3">
        <v>1</v>
      </c>
      <c r="AF36" s="3">
        <v>2</v>
      </c>
      <c r="AG36" s="3">
        <v>3</v>
      </c>
      <c r="AH36" s="3">
        <v>0</v>
      </c>
      <c r="AI36" s="3">
        <v>0</v>
      </c>
      <c r="AJ36" s="3">
        <v>2</v>
      </c>
      <c r="AK36" s="3">
        <v>0</v>
      </c>
      <c r="AL36" s="3">
        <v>3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2">
        <f t="shared" si="18"/>
        <v>0</v>
      </c>
      <c r="AT36" s="2">
        <f t="shared" si="19"/>
        <v>0</v>
      </c>
    </row>
    <row r="37" spans="1:46" ht="12.75">
      <c r="A37" s="1" t="s">
        <v>250</v>
      </c>
      <c r="B37" s="1" t="str">
        <f>IF(('soupiska týmy'!$F$28&gt;=1),'soupiska týmy'!$B$1,"")</f>
        <v>Boston Bruins</v>
      </c>
      <c r="C37" s="16" t="s">
        <v>19</v>
      </c>
      <c r="D37" s="7" t="s">
        <v>321</v>
      </c>
      <c r="E37" s="1">
        <v>1</v>
      </c>
      <c r="F37" s="16" t="s">
        <v>23</v>
      </c>
      <c r="G37" s="19">
        <v>3</v>
      </c>
      <c r="I37" s="3">
        <f t="shared" si="10"/>
        <v>1</v>
      </c>
      <c r="J37" s="3">
        <f t="shared" si="11"/>
      </c>
      <c r="K37" s="3">
        <f t="shared" si="12"/>
      </c>
      <c r="L37" s="3">
        <f t="shared" si="13"/>
      </c>
      <c r="M37" s="3">
        <f t="shared" si="14"/>
        <v>1</v>
      </c>
      <c r="N37" s="3">
        <f t="shared" si="15"/>
      </c>
      <c r="O37" s="2">
        <f t="shared" si="16"/>
        <v>3</v>
      </c>
      <c r="P37" s="2">
        <f t="shared" si="17"/>
        <v>4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1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0</v>
      </c>
      <c r="AL37" s="3">
        <v>1</v>
      </c>
      <c r="AM37" s="3">
        <v>1</v>
      </c>
      <c r="AN37" s="3">
        <v>2</v>
      </c>
      <c r="AO37" s="3">
        <v>0</v>
      </c>
      <c r="AP37" s="3">
        <v>1</v>
      </c>
      <c r="AQ37" s="3">
        <v>1</v>
      </c>
      <c r="AR37" s="3">
        <v>0</v>
      </c>
      <c r="AS37" s="2">
        <f t="shared" si="18"/>
        <v>0</v>
      </c>
      <c r="AT37" s="2">
        <f t="shared" si="19"/>
        <v>0</v>
      </c>
    </row>
    <row r="38" spans="1:46" ht="12.75">
      <c r="A38" s="1" t="s">
        <v>245</v>
      </c>
      <c r="B38" s="1" t="str">
        <f>IF(('soupiska týmy'!$F$28&gt;=1),'soupiska týmy'!$B$1,"")</f>
        <v>Boston Bruins</v>
      </c>
      <c r="C38" s="16" t="s">
        <v>19</v>
      </c>
      <c r="D38" s="7" t="s">
        <v>326</v>
      </c>
      <c r="E38" s="1">
        <v>2</v>
      </c>
      <c r="F38" s="16" t="s">
        <v>23</v>
      </c>
      <c r="G38" s="19">
        <v>1</v>
      </c>
      <c r="I38" s="3">
        <f t="shared" si="10"/>
        <v>1</v>
      </c>
      <c r="J38" s="3">
        <f t="shared" si="11"/>
        <v>1</v>
      </c>
      <c r="K38" s="3">
        <f t="shared" si="12"/>
      </c>
      <c r="L38" s="3">
        <f t="shared" si="13"/>
      </c>
      <c r="M38" s="3">
        <f t="shared" si="14"/>
      </c>
      <c r="N38" s="3">
        <f t="shared" si="15"/>
      </c>
      <c r="O38" s="2">
        <f t="shared" si="16"/>
        <v>2</v>
      </c>
      <c r="P38" s="2">
        <f t="shared" si="17"/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0</v>
      </c>
      <c r="AF38" s="3">
        <v>0</v>
      </c>
      <c r="AG38" s="3">
        <v>0</v>
      </c>
      <c r="AH38" s="3">
        <v>2</v>
      </c>
      <c r="AI38" s="3">
        <v>1</v>
      </c>
      <c r="AJ38" s="3">
        <v>0</v>
      </c>
      <c r="AK38" s="3">
        <v>0</v>
      </c>
      <c r="AL38" s="3">
        <v>0</v>
      </c>
      <c r="AM38" s="3">
        <v>1</v>
      </c>
      <c r="AN38" s="3">
        <v>0</v>
      </c>
      <c r="AO38" s="3">
        <v>0</v>
      </c>
      <c r="AP38" s="3">
        <v>2</v>
      </c>
      <c r="AQ38" s="3">
        <v>0</v>
      </c>
      <c r="AR38" s="3">
        <v>0</v>
      </c>
      <c r="AS38" s="2">
        <f t="shared" si="18"/>
        <v>0</v>
      </c>
      <c r="AT38" s="2">
        <f t="shared" si="19"/>
        <v>0</v>
      </c>
    </row>
    <row r="39" spans="1:70" ht="12.75">
      <c r="A39" s="1" t="s">
        <v>242</v>
      </c>
      <c r="B39" s="1" t="str">
        <f>IF(('soupiska týmy'!$F$28&gt;=1),'soupiska týmy'!$B$1,"")</f>
        <v>Boston Bruins</v>
      </c>
      <c r="C39" s="16" t="s">
        <v>19</v>
      </c>
      <c r="D39" s="7" t="s">
        <v>322</v>
      </c>
      <c r="E39" s="1">
        <v>2</v>
      </c>
      <c r="F39" s="16" t="s">
        <v>23</v>
      </c>
      <c r="G39" s="19">
        <v>1</v>
      </c>
      <c r="H39" t="s">
        <v>53</v>
      </c>
      <c r="I39" s="3">
        <f t="shared" si="10"/>
        <v>1</v>
      </c>
      <c r="J39" s="3">
        <f t="shared" si="11"/>
      </c>
      <c r="K39" s="3">
        <f t="shared" si="12"/>
        <v>1</v>
      </c>
      <c r="L39" s="3">
        <f t="shared" si="13"/>
      </c>
      <c r="M39" s="3">
        <f t="shared" si="14"/>
      </c>
      <c r="N39" s="3">
        <f t="shared" si="15"/>
      </c>
      <c r="O39" s="2">
        <f t="shared" si="16"/>
        <v>0</v>
      </c>
      <c r="P39" s="2">
        <f t="shared" si="17"/>
        <v>0</v>
      </c>
      <c r="Q39" s="3">
        <v>0</v>
      </c>
      <c r="R39" s="3">
        <v>0</v>
      </c>
      <c r="S39" s="3">
        <v>0</v>
      </c>
      <c r="T39" s="3">
        <v>0</v>
      </c>
      <c r="AS39" s="2">
        <f t="shared" si="18"/>
        <v>2</v>
      </c>
      <c r="AT39" s="2">
        <f t="shared" si="19"/>
        <v>0</v>
      </c>
      <c r="AU39">
        <v>1</v>
      </c>
      <c r="AV39">
        <v>0</v>
      </c>
      <c r="AW39">
        <v>1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1</v>
      </c>
      <c r="BF39">
        <v>0</v>
      </c>
      <c r="BG39">
        <v>0</v>
      </c>
      <c r="BH39">
        <v>1</v>
      </c>
      <c r="BI39">
        <v>0</v>
      </c>
      <c r="BJ39">
        <v>0</v>
      </c>
      <c r="BK39">
        <v>1</v>
      </c>
      <c r="BL39">
        <v>1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</row>
    <row r="40" spans="1:46" ht="12.75">
      <c r="A40" s="1" t="s">
        <v>228</v>
      </c>
      <c r="B40" s="1" t="str">
        <f>IF(('soupiska týmy'!$F$28&gt;=1),'soupiska týmy'!$B$1,"")</f>
        <v>Boston Bruins</v>
      </c>
      <c r="C40" s="16" t="s">
        <v>19</v>
      </c>
      <c r="D40" s="7" t="s">
        <v>328</v>
      </c>
      <c r="E40" s="1">
        <v>2</v>
      </c>
      <c r="F40" s="16" t="s">
        <v>23</v>
      </c>
      <c r="G40" s="19">
        <v>1</v>
      </c>
      <c r="I40" s="3">
        <f t="shared" si="10"/>
        <v>1</v>
      </c>
      <c r="J40" s="3">
        <f t="shared" si="11"/>
        <v>1</v>
      </c>
      <c r="K40" s="3">
        <f t="shared" si="12"/>
      </c>
      <c r="L40" s="3">
        <f t="shared" si="13"/>
      </c>
      <c r="M40" s="3">
        <f t="shared" si="14"/>
      </c>
      <c r="N40" s="3">
        <f t="shared" si="15"/>
      </c>
      <c r="O40" s="2">
        <f t="shared" si="16"/>
        <v>1</v>
      </c>
      <c r="P40" s="2">
        <f t="shared" si="17"/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2">
        <f t="shared" si="18"/>
        <v>0</v>
      </c>
      <c r="AT40" s="2">
        <f t="shared" si="19"/>
        <v>0</v>
      </c>
    </row>
    <row r="41" spans="1:46" ht="12.75">
      <c r="A41" s="1" t="s">
        <v>26</v>
      </c>
      <c r="B41" s="1" t="str">
        <f>IF(('soupiska týmy'!$F$28&gt;=1),'soupiska týmy'!$B$1,"")</f>
        <v>Boston Bruins</v>
      </c>
      <c r="C41" s="16" t="s">
        <v>19</v>
      </c>
      <c r="D41" s="7" t="s">
        <v>323</v>
      </c>
      <c r="E41" s="1">
        <v>3</v>
      </c>
      <c r="F41" s="16" t="s">
        <v>23</v>
      </c>
      <c r="G41" s="19">
        <v>4</v>
      </c>
      <c r="H41" t="s">
        <v>53</v>
      </c>
      <c r="I41" s="3">
        <f t="shared" si="10"/>
        <v>1</v>
      </c>
      <c r="J41" s="3">
        <f t="shared" si="11"/>
      </c>
      <c r="K41" s="3">
        <f t="shared" si="12"/>
      </c>
      <c r="L41" s="3">
        <f t="shared" si="13"/>
        <v>1</v>
      </c>
      <c r="M41" s="3">
        <f t="shared" si="14"/>
      </c>
      <c r="N41" s="3">
        <f t="shared" si="15"/>
      </c>
      <c r="O41" s="2">
        <f t="shared" si="16"/>
        <v>1</v>
      </c>
      <c r="P41" s="2">
        <f t="shared" si="17"/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2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0</v>
      </c>
      <c r="AJ41" s="3">
        <v>0</v>
      </c>
      <c r="AK41" s="3">
        <v>1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0</v>
      </c>
      <c r="AS41" s="2">
        <f t="shared" si="18"/>
        <v>0</v>
      </c>
      <c r="AT41" s="2">
        <f t="shared" si="19"/>
        <v>0</v>
      </c>
    </row>
    <row r="42" spans="1:70" ht="12.75">
      <c r="A42" s="1" t="s">
        <v>41</v>
      </c>
      <c r="B42" s="1" t="str">
        <f>IF(('soupiska týmy'!$F$28&gt;=1),'soupiska týmy'!$B$1,"")</f>
        <v>Boston Bruins</v>
      </c>
      <c r="C42" s="16" t="s">
        <v>19</v>
      </c>
      <c r="D42" s="7" t="s">
        <v>324</v>
      </c>
      <c r="E42" s="1">
        <v>4</v>
      </c>
      <c r="F42" s="16" t="s">
        <v>23</v>
      </c>
      <c r="G42" s="19">
        <v>3</v>
      </c>
      <c r="H42" t="s">
        <v>53</v>
      </c>
      <c r="I42" s="3">
        <f t="shared" si="10"/>
        <v>1</v>
      </c>
      <c r="J42" s="3">
        <f t="shared" si="11"/>
      </c>
      <c r="K42" s="3">
        <f t="shared" si="12"/>
        <v>1</v>
      </c>
      <c r="L42" s="3">
        <f t="shared" si="13"/>
      </c>
      <c r="M42" s="3">
        <f t="shared" si="14"/>
      </c>
      <c r="N42" s="3">
        <f t="shared" si="15"/>
      </c>
      <c r="O42" s="2">
        <f t="shared" si="16"/>
        <v>0</v>
      </c>
      <c r="P42" s="2">
        <f t="shared" si="17"/>
        <v>0</v>
      </c>
      <c r="Q42" s="3">
        <v>1</v>
      </c>
      <c r="R42" s="3">
        <v>0</v>
      </c>
      <c r="S42" s="3">
        <v>0</v>
      </c>
      <c r="T42" s="3">
        <v>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2">
        <f t="shared" si="18"/>
        <v>3</v>
      </c>
      <c r="AT42" s="2">
        <f t="shared" si="19"/>
        <v>5</v>
      </c>
      <c r="AU42">
        <v>1</v>
      </c>
      <c r="AV42">
        <v>2</v>
      </c>
      <c r="AW42">
        <v>1</v>
      </c>
      <c r="AX42">
        <v>0</v>
      </c>
      <c r="AY42">
        <v>2</v>
      </c>
      <c r="AZ42">
        <v>0</v>
      </c>
      <c r="BA42">
        <v>0</v>
      </c>
      <c r="BB42">
        <v>1</v>
      </c>
      <c r="BC42">
        <v>0</v>
      </c>
      <c r="BD42">
        <v>0</v>
      </c>
      <c r="BE42">
        <v>1</v>
      </c>
      <c r="BF42">
        <v>0</v>
      </c>
      <c r="BG42">
        <v>0</v>
      </c>
      <c r="BH42">
        <v>0</v>
      </c>
      <c r="BI42">
        <v>0</v>
      </c>
      <c r="BJ42">
        <v>3</v>
      </c>
      <c r="BK42">
        <v>0</v>
      </c>
      <c r="BL42">
        <v>2</v>
      </c>
      <c r="BM42">
        <v>0</v>
      </c>
      <c r="BN42">
        <v>0</v>
      </c>
      <c r="BO42">
        <v>0</v>
      </c>
      <c r="BP42">
        <v>0</v>
      </c>
      <c r="BQ42">
        <v>1</v>
      </c>
      <c r="BR42">
        <v>1</v>
      </c>
    </row>
    <row r="43" spans="1:70" ht="12.75">
      <c r="A43" s="1" t="s">
        <v>54</v>
      </c>
      <c r="B43" s="1" t="str">
        <f>IF(('soupiska týmy'!$F$28&gt;=1),'soupiska týmy'!$B$1,"")</f>
        <v>Boston Bruins</v>
      </c>
      <c r="C43" s="16" t="s">
        <v>19</v>
      </c>
      <c r="D43" s="7" t="s">
        <v>327</v>
      </c>
      <c r="E43" s="1">
        <v>1</v>
      </c>
      <c r="F43" s="16" t="s">
        <v>23</v>
      </c>
      <c r="G43" s="19">
        <v>5</v>
      </c>
      <c r="I43" s="3">
        <f t="shared" si="10"/>
        <v>1</v>
      </c>
      <c r="J43" s="3">
        <f t="shared" si="11"/>
      </c>
      <c r="K43" s="3">
        <f t="shared" si="12"/>
      </c>
      <c r="L43" s="3">
        <f t="shared" si="13"/>
      </c>
      <c r="M43" s="3">
        <f t="shared" si="14"/>
        <v>1</v>
      </c>
      <c r="N43" s="3">
        <f t="shared" si="15"/>
      </c>
      <c r="O43" s="2">
        <f t="shared" si="16"/>
        <v>1</v>
      </c>
      <c r="P43" s="2">
        <f t="shared" si="17"/>
        <v>1</v>
      </c>
      <c r="Q43" s="3">
        <v>0</v>
      </c>
      <c r="R43" s="3">
        <v>0</v>
      </c>
      <c r="S43" s="3">
        <v>1</v>
      </c>
      <c r="T43" s="3">
        <v>1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2">
        <f t="shared" si="18"/>
        <v>1</v>
      </c>
      <c r="AT43" s="2">
        <f t="shared" si="19"/>
        <v>5</v>
      </c>
      <c r="AU43">
        <v>0</v>
      </c>
      <c r="AV43">
        <v>0</v>
      </c>
      <c r="AW43">
        <v>0</v>
      </c>
      <c r="AX43">
        <v>1</v>
      </c>
      <c r="AY43">
        <v>1</v>
      </c>
      <c r="AZ43">
        <v>0</v>
      </c>
      <c r="BA43">
        <v>0</v>
      </c>
      <c r="BB43">
        <v>2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1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1</v>
      </c>
    </row>
    <row r="44" spans="1:70" ht="12.75">
      <c r="A44" s="1" t="s">
        <v>65</v>
      </c>
      <c r="B44" s="1" t="str">
        <f>IF(('soupiska týmy'!$F$28&gt;=1),'soupiska týmy'!$B$1,"")</f>
        <v>Boston Bruins</v>
      </c>
      <c r="C44" s="16" t="s">
        <v>19</v>
      </c>
      <c r="D44" s="7" t="s">
        <v>326</v>
      </c>
      <c r="E44" s="1">
        <v>3</v>
      </c>
      <c r="F44" s="16" t="s">
        <v>23</v>
      </c>
      <c r="G44" s="19">
        <v>2</v>
      </c>
      <c r="H44" t="s">
        <v>53</v>
      </c>
      <c r="I44" s="3">
        <f t="shared" si="10"/>
        <v>1</v>
      </c>
      <c r="J44" s="3">
        <f t="shared" si="11"/>
      </c>
      <c r="K44" s="3">
        <f t="shared" si="12"/>
        <v>1</v>
      </c>
      <c r="L44" s="3">
        <f t="shared" si="13"/>
      </c>
      <c r="M44" s="3">
        <f t="shared" si="14"/>
      </c>
      <c r="N44" s="3">
        <f t="shared" si="15"/>
      </c>
      <c r="O44" s="2">
        <f t="shared" si="16"/>
        <v>0</v>
      </c>
      <c r="P44" s="2">
        <f t="shared" si="17"/>
        <v>0</v>
      </c>
      <c r="Q44" s="3">
        <v>0</v>
      </c>
      <c r="R44" s="3">
        <v>0</v>
      </c>
      <c r="S44" s="3">
        <v>0</v>
      </c>
      <c r="T44" s="3">
        <v>0</v>
      </c>
      <c r="U44" s="3"/>
      <c r="AS44" s="2">
        <f t="shared" si="18"/>
        <v>0</v>
      </c>
      <c r="AT44" s="2">
        <f t="shared" si="19"/>
        <v>3</v>
      </c>
      <c r="AU44">
        <v>1</v>
      </c>
      <c r="AV44">
        <v>1</v>
      </c>
      <c r="AW44">
        <v>0</v>
      </c>
      <c r="AX44">
        <v>1</v>
      </c>
      <c r="AY44">
        <v>0</v>
      </c>
      <c r="AZ44">
        <v>0</v>
      </c>
      <c r="BA44">
        <v>0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1</v>
      </c>
    </row>
    <row r="45" spans="1:70" ht="12.75">
      <c r="A45" s="1" t="s">
        <v>77</v>
      </c>
      <c r="B45" s="1" t="str">
        <f>IF(('soupiska týmy'!$F$28&gt;=1),'soupiska týmy'!$B$1,"")</f>
        <v>Boston Bruins</v>
      </c>
      <c r="C45" s="16" t="s">
        <v>19</v>
      </c>
      <c r="D45" s="7" t="s">
        <v>321</v>
      </c>
      <c r="E45" s="1">
        <v>6</v>
      </c>
      <c r="F45" s="16" t="s">
        <v>23</v>
      </c>
      <c r="G45" s="19">
        <v>3</v>
      </c>
      <c r="I45" s="3">
        <f t="shared" si="10"/>
        <v>1</v>
      </c>
      <c r="J45" s="3">
        <f t="shared" si="11"/>
        <v>1</v>
      </c>
      <c r="K45" s="3">
        <f t="shared" si="12"/>
      </c>
      <c r="L45" s="3">
        <f t="shared" si="13"/>
      </c>
      <c r="M45" s="3">
        <f t="shared" si="14"/>
      </c>
      <c r="N45" s="3">
        <f t="shared" si="15"/>
      </c>
      <c r="O45" s="2">
        <f t="shared" si="16"/>
        <v>0</v>
      </c>
      <c r="P45" s="2">
        <f t="shared" si="17"/>
        <v>0</v>
      </c>
      <c r="Q45" s="3">
        <v>0</v>
      </c>
      <c r="R45" s="3">
        <v>0</v>
      </c>
      <c r="S45" s="3">
        <v>0</v>
      </c>
      <c r="T45" s="3">
        <v>0</v>
      </c>
      <c r="AS45" s="2">
        <f t="shared" si="18"/>
        <v>2</v>
      </c>
      <c r="AT45" s="2">
        <f t="shared" si="19"/>
        <v>6</v>
      </c>
      <c r="AU45">
        <v>2</v>
      </c>
      <c r="AV45">
        <v>0</v>
      </c>
      <c r="AW45">
        <v>0</v>
      </c>
      <c r="AX45">
        <v>1</v>
      </c>
      <c r="AY45">
        <v>1</v>
      </c>
      <c r="AZ45">
        <v>2</v>
      </c>
      <c r="BA45">
        <v>0</v>
      </c>
      <c r="BB45">
        <v>1</v>
      </c>
      <c r="BC45">
        <v>2</v>
      </c>
      <c r="BD45">
        <v>0</v>
      </c>
      <c r="BE45">
        <v>1</v>
      </c>
      <c r="BF45">
        <v>0</v>
      </c>
      <c r="BG45">
        <v>0</v>
      </c>
      <c r="BH45">
        <v>1</v>
      </c>
      <c r="BI45">
        <v>1</v>
      </c>
      <c r="BJ45">
        <v>2</v>
      </c>
      <c r="BK45">
        <v>0</v>
      </c>
      <c r="BL45">
        <v>0</v>
      </c>
      <c r="BM45">
        <v>0</v>
      </c>
      <c r="BN45">
        <v>0</v>
      </c>
      <c r="BO45">
        <v>1</v>
      </c>
      <c r="BP45">
        <v>1</v>
      </c>
      <c r="BQ45">
        <v>0</v>
      </c>
      <c r="BR45">
        <v>2</v>
      </c>
    </row>
    <row r="46" spans="1:46" ht="12.75">
      <c r="A46" s="1" t="s">
        <v>84</v>
      </c>
      <c r="B46" s="1" t="str">
        <f>IF(('soupiska týmy'!$F$28&gt;=1),'soupiska týmy'!$B$1,"")</f>
        <v>Boston Bruins</v>
      </c>
      <c r="C46" s="16" t="s">
        <v>19</v>
      </c>
      <c r="D46" s="7" t="s">
        <v>322</v>
      </c>
      <c r="E46" s="1">
        <v>4</v>
      </c>
      <c r="F46" s="16" t="s">
        <v>23</v>
      </c>
      <c r="G46" s="19">
        <v>8</v>
      </c>
      <c r="I46" s="3">
        <f t="shared" si="10"/>
        <v>1</v>
      </c>
      <c r="J46" s="3">
        <f t="shared" si="11"/>
      </c>
      <c r="K46" s="3">
        <f t="shared" si="12"/>
      </c>
      <c r="L46" s="3">
        <f t="shared" si="13"/>
      </c>
      <c r="M46" s="3">
        <f t="shared" si="14"/>
        <v>1</v>
      </c>
      <c r="N46" s="3">
        <f t="shared" si="15"/>
      </c>
      <c r="O46" s="2">
        <f t="shared" si="16"/>
        <v>5</v>
      </c>
      <c r="P46" s="2">
        <f t="shared" si="17"/>
        <v>3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2</v>
      </c>
      <c r="W46" s="3">
        <v>0</v>
      </c>
      <c r="X46" s="3">
        <v>0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>
        <v>0</v>
      </c>
      <c r="AE46" s="3">
        <v>0</v>
      </c>
      <c r="AF46" s="3">
        <v>0</v>
      </c>
      <c r="AG46" s="3">
        <v>2</v>
      </c>
      <c r="AH46" s="3">
        <v>0</v>
      </c>
      <c r="AI46" s="3">
        <v>4</v>
      </c>
      <c r="AJ46" s="3">
        <v>1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2">
        <f t="shared" si="18"/>
        <v>0</v>
      </c>
      <c r="AT46" s="2">
        <f t="shared" si="19"/>
        <v>0</v>
      </c>
    </row>
    <row r="47" spans="1:70" ht="12.75">
      <c r="A47" s="1" t="s">
        <v>94</v>
      </c>
      <c r="B47" s="1" t="str">
        <f>IF(('soupiska týmy'!$F$28&gt;=1),'soupiska týmy'!$B$1,"")</f>
        <v>Boston Bruins</v>
      </c>
      <c r="C47" s="16" t="s">
        <v>19</v>
      </c>
      <c r="D47" s="7" t="s">
        <v>323</v>
      </c>
      <c r="E47" s="1">
        <v>5</v>
      </c>
      <c r="F47" s="16" t="s">
        <v>23</v>
      </c>
      <c r="G47" s="19">
        <v>4</v>
      </c>
      <c r="H47" t="s">
        <v>53</v>
      </c>
      <c r="I47" s="3">
        <f t="shared" si="10"/>
        <v>1</v>
      </c>
      <c r="J47" s="3">
        <f t="shared" si="11"/>
      </c>
      <c r="K47" s="3">
        <f t="shared" si="12"/>
        <v>1</v>
      </c>
      <c r="L47" s="3">
        <f t="shared" si="13"/>
      </c>
      <c r="M47" s="3">
        <f t="shared" si="14"/>
      </c>
      <c r="N47" s="3">
        <f t="shared" si="15"/>
      </c>
      <c r="O47" s="2">
        <f t="shared" si="16"/>
        <v>0</v>
      </c>
      <c r="P47" s="2">
        <f t="shared" si="17"/>
        <v>0</v>
      </c>
      <c r="Q47" s="3">
        <v>0</v>
      </c>
      <c r="R47" s="3">
        <v>0</v>
      </c>
      <c r="S47" s="3">
        <v>0</v>
      </c>
      <c r="T47" s="3">
        <v>0</v>
      </c>
      <c r="AS47" s="2">
        <f t="shared" si="18"/>
        <v>2</v>
      </c>
      <c r="AT47" s="2">
        <f t="shared" si="19"/>
        <v>1</v>
      </c>
      <c r="AU47">
        <v>0</v>
      </c>
      <c r="AV47">
        <v>0</v>
      </c>
      <c r="AW47">
        <v>0</v>
      </c>
      <c r="AX47">
        <v>0</v>
      </c>
      <c r="AY47">
        <v>2</v>
      </c>
      <c r="AZ47">
        <v>0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0</v>
      </c>
      <c r="BG47">
        <v>2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</row>
    <row r="48" spans="1:46" ht="12.75">
      <c r="A48" s="1" t="s">
        <v>220</v>
      </c>
      <c r="B48" s="1" t="str">
        <f>IF(('soupiska týmy'!$F$28&gt;=1),'soupiska týmy'!$B$1,"")</f>
        <v>Boston Bruins</v>
      </c>
      <c r="C48" s="16" t="s">
        <v>19</v>
      </c>
      <c r="D48" s="7" t="s">
        <v>324</v>
      </c>
      <c r="E48" s="1">
        <v>2</v>
      </c>
      <c r="F48" s="16" t="s">
        <v>23</v>
      </c>
      <c r="G48" s="19">
        <v>4</v>
      </c>
      <c r="I48" s="3">
        <f t="shared" si="10"/>
        <v>1</v>
      </c>
      <c r="J48" s="3">
        <f t="shared" si="11"/>
      </c>
      <c r="K48" s="3">
        <f t="shared" si="12"/>
      </c>
      <c r="L48" s="3">
        <f t="shared" si="13"/>
      </c>
      <c r="M48" s="3">
        <f t="shared" si="14"/>
        <v>1</v>
      </c>
      <c r="N48" s="3">
        <f t="shared" si="15"/>
      </c>
      <c r="O48" s="2">
        <f t="shared" si="16"/>
        <v>1</v>
      </c>
      <c r="P48" s="2">
        <f t="shared" si="17"/>
        <v>7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2</v>
      </c>
      <c r="Y48" s="3">
        <v>1</v>
      </c>
      <c r="Z48" s="3">
        <v>0</v>
      </c>
      <c r="AA48" s="3">
        <v>0</v>
      </c>
      <c r="AB48" s="3">
        <v>3</v>
      </c>
      <c r="AC48" s="3">
        <v>0</v>
      </c>
      <c r="AD48" s="3">
        <v>1</v>
      </c>
      <c r="AE48" s="3">
        <v>1</v>
      </c>
      <c r="AF48" s="3">
        <v>1</v>
      </c>
      <c r="AG48" s="3">
        <v>0</v>
      </c>
      <c r="AH48" s="3">
        <v>0</v>
      </c>
      <c r="AI48" s="3">
        <v>0</v>
      </c>
      <c r="AJ48" s="3">
        <v>1</v>
      </c>
      <c r="AK48" s="3">
        <v>0</v>
      </c>
      <c r="AL48" s="3">
        <v>0</v>
      </c>
      <c r="AM48" s="3">
        <v>0</v>
      </c>
      <c r="AN48" s="3">
        <v>0</v>
      </c>
      <c r="AO48" s="3">
        <v>1</v>
      </c>
      <c r="AP48" s="3">
        <v>0</v>
      </c>
      <c r="AQ48" s="3">
        <v>0</v>
      </c>
      <c r="AR48" s="3">
        <v>0</v>
      </c>
      <c r="AS48" s="2">
        <f t="shared" si="18"/>
        <v>0</v>
      </c>
      <c r="AT48" s="2">
        <f t="shared" si="19"/>
        <v>0</v>
      </c>
    </row>
    <row r="49" spans="1:70" ht="12.75">
      <c r="A49" s="1" t="s">
        <v>206</v>
      </c>
      <c r="B49" s="1" t="str">
        <f>IF(('soupiska týmy'!$F$28&gt;=1),'soupiska týmy'!$B$1,"")</f>
        <v>Boston Bruins</v>
      </c>
      <c r="C49" s="16" t="s">
        <v>19</v>
      </c>
      <c r="D49" s="7" t="s">
        <v>328</v>
      </c>
      <c r="E49" s="1">
        <v>4</v>
      </c>
      <c r="F49" s="16" t="s">
        <v>23</v>
      </c>
      <c r="G49" s="19">
        <v>1</v>
      </c>
      <c r="I49" s="3">
        <f t="shared" si="10"/>
        <v>1</v>
      </c>
      <c r="J49" s="3">
        <f t="shared" si="11"/>
        <v>1</v>
      </c>
      <c r="K49" s="3">
        <f t="shared" si="12"/>
      </c>
      <c r="L49" s="3">
        <f t="shared" si="13"/>
      </c>
      <c r="M49" s="3">
        <f t="shared" si="14"/>
      </c>
      <c r="N49" s="3">
        <f t="shared" si="15"/>
      </c>
      <c r="O49" s="2">
        <f t="shared" si="16"/>
        <v>0</v>
      </c>
      <c r="P49" s="2">
        <f t="shared" si="17"/>
        <v>0</v>
      </c>
      <c r="Q49" s="3">
        <v>0</v>
      </c>
      <c r="R49" s="3">
        <v>0</v>
      </c>
      <c r="S49" s="3">
        <v>0</v>
      </c>
      <c r="T49" s="3"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2">
        <f t="shared" si="18"/>
        <v>5</v>
      </c>
      <c r="AT49" s="2">
        <f t="shared" si="19"/>
        <v>3</v>
      </c>
      <c r="AU49">
        <v>1</v>
      </c>
      <c r="AV49">
        <v>1</v>
      </c>
      <c r="AW49">
        <v>2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1</v>
      </c>
      <c r="BE49">
        <v>1</v>
      </c>
      <c r="BF49">
        <v>0</v>
      </c>
      <c r="BG49">
        <v>1</v>
      </c>
      <c r="BH49">
        <v>1</v>
      </c>
      <c r="BI49">
        <v>0</v>
      </c>
      <c r="BJ49">
        <v>1</v>
      </c>
      <c r="BK49">
        <v>2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2</v>
      </c>
      <c r="BR49">
        <v>1</v>
      </c>
    </row>
    <row r="50" spans="1:46" ht="12.75">
      <c r="A50" s="1" t="s">
        <v>233</v>
      </c>
      <c r="B50" s="1" t="str">
        <f>IF(('soupiska týmy'!$F$28&gt;=1),'soupiska týmy'!$B$1,"")</f>
        <v>Boston Bruins</v>
      </c>
      <c r="C50" s="16" t="s">
        <v>19</v>
      </c>
      <c r="D50" s="7" t="s">
        <v>327</v>
      </c>
      <c r="E50" s="1">
        <v>2</v>
      </c>
      <c r="F50" s="16" t="s">
        <v>23</v>
      </c>
      <c r="G50" s="19">
        <v>3</v>
      </c>
      <c r="H50" t="s">
        <v>53</v>
      </c>
      <c r="I50" s="3">
        <f t="shared" si="10"/>
        <v>1</v>
      </c>
      <c r="J50" s="3">
        <f t="shared" si="11"/>
      </c>
      <c r="K50" s="3">
        <f t="shared" si="12"/>
      </c>
      <c r="L50" s="3">
        <f t="shared" si="13"/>
        <v>1</v>
      </c>
      <c r="M50" s="3">
        <f t="shared" si="14"/>
      </c>
      <c r="N50" s="3">
        <f t="shared" si="15"/>
      </c>
      <c r="O50" s="2">
        <f t="shared" si="16"/>
        <v>2</v>
      </c>
      <c r="P50" s="2">
        <f t="shared" si="17"/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2</v>
      </c>
      <c r="AG50" s="3">
        <v>1</v>
      </c>
      <c r="AH50" s="3">
        <v>0</v>
      </c>
      <c r="AI50" s="3">
        <v>2</v>
      </c>
      <c r="AJ50" s="3">
        <v>0</v>
      </c>
      <c r="AK50" s="3">
        <v>1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2">
        <f t="shared" si="18"/>
        <v>0</v>
      </c>
      <c r="AT50" s="2">
        <f t="shared" si="19"/>
        <v>0</v>
      </c>
    </row>
    <row r="51" spans="1:46" ht="12.75">
      <c r="A51" s="1" t="s">
        <v>137</v>
      </c>
      <c r="B51" s="1" t="str">
        <f>IF(('soupiska týmy'!$F$28&gt;=1),'soupiska týmy'!$B$1,"")</f>
        <v>Boston Bruins</v>
      </c>
      <c r="C51" s="16" t="s">
        <v>19</v>
      </c>
      <c r="D51" s="7" t="s">
        <v>321</v>
      </c>
      <c r="E51" s="1">
        <v>1</v>
      </c>
      <c r="F51" s="16" t="s">
        <v>23</v>
      </c>
      <c r="G51" s="19">
        <v>6</v>
      </c>
      <c r="I51" s="3">
        <f t="shared" si="10"/>
        <v>1</v>
      </c>
      <c r="J51" s="3">
        <f t="shared" si="11"/>
      </c>
      <c r="K51" s="3">
        <f t="shared" si="12"/>
      </c>
      <c r="L51" s="3">
        <f t="shared" si="13"/>
      </c>
      <c r="M51" s="3">
        <f t="shared" si="14"/>
        <v>1</v>
      </c>
      <c r="N51" s="3">
        <f t="shared" si="15"/>
      </c>
      <c r="O51" s="2">
        <f t="shared" si="16"/>
        <v>4</v>
      </c>
      <c r="P51" s="2">
        <f t="shared" si="17"/>
        <v>7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1</v>
      </c>
      <c r="W51" s="3">
        <v>0</v>
      </c>
      <c r="X51" s="3">
        <v>3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1</v>
      </c>
      <c r="AE51" s="3">
        <v>2</v>
      </c>
      <c r="AF51" s="3">
        <v>1</v>
      </c>
      <c r="AG51" s="3">
        <v>0</v>
      </c>
      <c r="AH51" s="3">
        <v>0</v>
      </c>
      <c r="AI51" s="3">
        <v>0</v>
      </c>
      <c r="AJ51" s="3">
        <v>2</v>
      </c>
      <c r="AK51" s="3">
        <v>0</v>
      </c>
      <c r="AL51" s="3">
        <v>0</v>
      </c>
      <c r="AM51" s="3">
        <v>1</v>
      </c>
      <c r="AN51" s="3">
        <v>1</v>
      </c>
      <c r="AO51" s="3">
        <v>1</v>
      </c>
      <c r="AP51" s="3">
        <v>0</v>
      </c>
      <c r="AQ51" s="3">
        <v>1</v>
      </c>
      <c r="AR51" s="3">
        <v>0</v>
      </c>
      <c r="AS51" s="2">
        <f t="shared" si="18"/>
        <v>0</v>
      </c>
      <c r="AT51" s="2">
        <f t="shared" si="19"/>
        <v>0</v>
      </c>
    </row>
    <row r="52" spans="1:70" ht="12.75">
      <c r="A52" s="1" t="s">
        <v>39</v>
      </c>
      <c r="B52" s="1" t="str">
        <f>IF(('soupiska týmy'!$F$28&gt;=1),'soupiska týmy'!$B$1,"")</f>
        <v>Boston Bruins</v>
      </c>
      <c r="C52" s="16" t="s">
        <v>19</v>
      </c>
      <c r="D52" s="7" t="s">
        <v>322</v>
      </c>
      <c r="E52" s="1">
        <v>2</v>
      </c>
      <c r="F52" s="16" t="s">
        <v>23</v>
      </c>
      <c r="G52" s="19">
        <v>1</v>
      </c>
      <c r="H52" t="s">
        <v>53</v>
      </c>
      <c r="I52" s="3">
        <f t="shared" si="10"/>
        <v>1</v>
      </c>
      <c r="J52" s="3">
        <f t="shared" si="11"/>
      </c>
      <c r="K52" s="3">
        <f t="shared" si="12"/>
        <v>1</v>
      </c>
      <c r="L52" s="3">
        <f t="shared" si="13"/>
      </c>
      <c r="M52" s="3">
        <f t="shared" si="14"/>
      </c>
      <c r="N52" s="3">
        <f t="shared" si="15"/>
      </c>
      <c r="O52" s="2">
        <f t="shared" si="16"/>
        <v>0</v>
      </c>
      <c r="P52" s="2">
        <f t="shared" si="17"/>
        <v>0</v>
      </c>
      <c r="Q52" s="3">
        <v>0</v>
      </c>
      <c r="R52" s="3">
        <v>0</v>
      </c>
      <c r="S52" s="3">
        <v>0</v>
      </c>
      <c r="T52" s="3">
        <v>0</v>
      </c>
      <c r="AS52" s="2">
        <f t="shared" si="18"/>
        <v>0</v>
      </c>
      <c r="AT52" s="2">
        <f t="shared" si="19"/>
        <v>2</v>
      </c>
      <c r="AU52">
        <v>2</v>
      </c>
      <c r="AV52">
        <v>0</v>
      </c>
      <c r="AW52">
        <v>0</v>
      </c>
      <c r="AX52">
        <v>0</v>
      </c>
      <c r="AY52">
        <v>0</v>
      </c>
      <c r="AZ52">
        <v>1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1</v>
      </c>
      <c r="BG52">
        <v>0</v>
      </c>
      <c r="BH52">
        <v>0</v>
      </c>
      <c r="BI52">
        <v>0</v>
      </c>
      <c r="BJ52">
        <v>1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</row>
    <row r="53" spans="1:46" ht="12.75">
      <c r="A53" s="1" t="s">
        <v>52</v>
      </c>
      <c r="B53" s="1" t="str">
        <f>IF(('soupiska týmy'!$F$28&gt;=1),'soupiska týmy'!$B$1,"")</f>
        <v>Boston Bruins</v>
      </c>
      <c r="C53" s="16" t="s">
        <v>19</v>
      </c>
      <c r="D53" s="7" t="s">
        <v>326</v>
      </c>
      <c r="E53" s="1">
        <v>1</v>
      </c>
      <c r="F53" s="16" t="s">
        <v>23</v>
      </c>
      <c r="G53" s="19">
        <v>0</v>
      </c>
      <c r="H53" t="s">
        <v>53</v>
      </c>
      <c r="I53" s="3">
        <f t="shared" si="10"/>
        <v>1</v>
      </c>
      <c r="J53" s="3">
        <f t="shared" si="11"/>
      </c>
      <c r="K53" s="3">
        <f t="shared" si="12"/>
        <v>1</v>
      </c>
      <c r="L53" s="3">
        <f t="shared" si="13"/>
      </c>
      <c r="M53" s="3">
        <f t="shared" si="14"/>
      </c>
      <c r="N53" s="3">
        <f t="shared" si="15"/>
        <v>1</v>
      </c>
      <c r="O53" s="2">
        <f t="shared" si="16"/>
        <v>4</v>
      </c>
      <c r="P53" s="2">
        <f t="shared" si="17"/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1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0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2">
        <f t="shared" si="18"/>
        <v>0</v>
      </c>
      <c r="AT53" s="2">
        <f t="shared" si="19"/>
        <v>0</v>
      </c>
    </row>
    <row r="54" spans="1:46" ht="12.75">
      <c r="A54" s="1" t="s">
        <v>9</v>
      </c>
      <c r="B54" s="1" t="str">
        <f>IF(('soupiska týmy'!$F$28&gt;=1),'soupiska týmy'!$B$1,"")</f>
        <v>Boston Bruins</v>
      </c>
      <c r="C54" s="16" t="s">
        <v>19</v>
      </c>
      <c r="D54" s="7" t="s">
        <v>328</v>
      </c>
      <c r="E54" s="1">
        <v>1</v>
      </c>
      <c r="F54" s="16" t="s">
        <v>23</v>
      </c>
      <c r="G54" s="19">
        <v>0</v>
      </c>
      <c r="H54" t="s">
        <v>53</v>
      </c>
      <c r="I54" s="3">
        <f t="shared" si="10"/>
        <v>1</v>
      </c>
      <c r="J54" s="3">
        <f t="shared" si="11"/>
      </c>
      <c r="K54" s="3">
        <f t="shared" si="12"/>
        <v>1</v>
      </c>
      <c r="L54" s="3">
        <f t="shared" si="13"/>
      </c>
      <c r="M54" s="3">
        <f t="shared" si="14"/>
      </c>
      <c r="N54" s="3">
        <f t="shared" si="15"/>
        <v>1</v>
      </c>
      <c r="O54" s="2">
        <f t="shared" si="16"/>
        <v>0</v>
      </c>
      <c r="P54" s="2">
        <f t="shared" si="17"/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2">
        <f t="shared" si="18"/>
        <v>0</v>
      </c>
      <c r="AT54" s="2">
        <f t="shared" si="19"/>
        <v>0</v>
      </c>
    </row>
    <row r="55" spans="1:46" ht="12.75">
      <c r="A55" s="1" t="s">
        <v>20</v>
      </c>
      <c r="B55" s="1" t="str">
        <f>IF(('soupiska týmy'!$F$28&gt;=1),'soupiska týmy'!$B$1,"")</f>
        <v>Boston Bruins</v>
      </c>
      <c r="C55" s="16" t="s">
        <v>19</v>
      </c>
      <c r="D55" s="7" t="s">
        <v>323</v>
      </c>
      <c r="E55" s="1">
        <v>4</v>
      </c>
      <c r="F55" s="16" t="s">
        <v>23</v>
      </c>
      <c r="G55" s="19">
        <v>0</v>
      </c>
      <c r="I55" s="3">
        <f t="shared" si="10"/>
        <v>1</v>
      </c>
      <c r="J55" s="3">
        <f t="shared" si="11"/>
        <v>1</v>
      </c>
      <c r="K55" s="3">
        <f t="shared" si="12"/>
      </c>
      <c r="L55" s="3">
        <f t="shared" si="13"/>
      </c>
      <c r="M55" s="3">
        <f t="shared" si="14"/>
      </c>
      <c r="N55" s="3">
        <f t="shared" si="15"/>
        <v>1</v>
      </c>
      <c r="O55" s="2">
        <f t="shared" si="16"/>
        <v>0</v>
      </c>
      <c r="P55" s="2">
        <f t="shared" si="17"/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2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2">
        <f t="shared" si="18"/>
        <v>0</v>
      </c>
      <c r="AT55" s="2">
        <f t="shared" si="19"/>
        <v>0</v>
      </c>
    </row>
    <row r="56" spans="1:70" ht="12.75">
      <c r="A56" s="40" t="s">
        <v>81</v>
      </c>
      <c r="B56" s="40" t="str">
        <f>IF(('soupiska týmy'!$F$28&gt;=1),'soupiska týmy'!$B$1,"")</f>
        <v>Boston Bruins</v>
      </c>
      <c r="C56" s="41" t="s">
        <v>19</v>
      </c>
      <c r="D56" s="42" t="s">
        <v>324</v>
      </c>
      <c r="E56" s="40">
        <v>3</v>
      </c>
      <c r="F56" s="41" t="s">
        <v>23</v>
      </c>
      <c r="G56" s="42">
        <v>4</v>
      </c>
      <c r="H56" s="42" t="s">
        <v>53</v>
      </c>
      <c r="I56" s="43">
        <f t="shared" si="10"/>
        <v>1</v>
      </c>
      <c r="J56" s="43">
        <f t="shared" si="11"/>
      </c>
      <c r="K56" s="43">
        <f t="shared" si="12"/>
      </c>
      <c r="L56" s="43">
        <f t="shared" si="13"/>
        <v>1</v>
      </c>
      <c r="M56" s="43">
        <f t="shared" si="14"/>
      </c>
      <c r="N56" s="43">
        <f t="shared" si="15"/>
      </c>
      <c r="O56" s="35">
        <f t="shared" si="16"/>
        <v>0</v>
      </c>
      <c r="P56" s="35">
        <f t="shared" si="17"/>
        <v>0</v>
      </c>
      <c r="Q56" s="43">
        <v>0</v>
      </c>
      <c r="R56" s="43">
        <v>0</v>
      </c>
      <c r="S56" s="43">
        <v>0</v>
      </c>
      <c r="T56" s="43">
        <v>0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35">
        <f t="shared" si="18"/>
        <v>0</v>
      </c>
      <c r="AT56" s="35">
        <f t="shared" si="19"/>
        <v>4</v>
      </c>
      <c r="AU56" s="43">
        <v>2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2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2</v>
      </c>
      <c r="BK56" s="43">
        <v>0</v>
      </c>
      <c r="BL56" s="43">
        <v>0</v>
      </c>
      <c r="BM56" s="43">
        <v>0</v>
      </c>
      <c r="BN56" s="43">
        <v>0</v>
      </c>
      <c r="BO56" s="43">
        <v>1</v>
      </c>
      <c r="BP56" s="43">
        <v>0</v>
      </c>
      <c r="BQ56" s="43">
        <v>0</v>
      </c>
      <c r="BR56" s="43">
        <v>0</v>
      </c>
    </row>
    <row r="57" spans="1:70" ht="12.75">
      <c r="A57" s="20" t="s">
        <v>89</v>
      </c>
      <c r="B57" s="1" t="str">
        <f>IF(('soupiska týmy'!$F$28&gt;=1),'soupiska týmy'!$B$1,"")</f>
        <v>Boston Bruins</v>
      </c>
      <c r="C57" s="21" t="s">
        <v>19</v>
      </c>
      <c r="D57" s="22" t="s">
        <v>327</v>
      </c>
      <c r="E57" s="20">
        <v>3</v>
      </c>
      <c r="F57" s="21" t="s">
        <v>23</v>
      </c>
      <c r="G57" s="22">
        <v>9</v>
      </c>
      <c r="H57" s="22"/>
      <c r="I57" s="10">
        <f>IF((G57&lt;&gt;""),1,"")</f>
        <v>1</v>
      </c>
      <c r="J57" s="10">
        <f>IF((G57&lt;&gt;""),IF(AND((E57&gt;G57),(H57="")),1,""),"")</f>
      </c>
      <c r="K57" s="10">
        <f>IF((G57&lt;&gt;""),IF(AND((E57&gt;G57),(H57="p")),1,""),"")</f>
      </c>
      <c r="L57" s="10">
        <f>IF((G57&lt;&gt;""),IF(AND((G57&gt;E57),(H57="p")),1,""),"")</f>
      </c>
      <c r="M57" s="10">
        <f>IF((G57&lt;&gt;""),IF(AND((G57&gt;E57),(H57="")),1,""),"")</f>
        <v>1</v>
      </c>
      <c r="N57" s="10">
        <f>IF(AND((G57&lt;&gt;""),(G57=0)),1,"")</f>
      </c>
      <c r="O57" s="4">
        <f>(((((S57+W57)+AA57)+AE57)+AI57)+AM57)+AQ57</f>
        <v>0</v>
      </c>
      <c r="P57" s="4">
        <f>(((((T57+X57)+AB57)+AF57)+AJ57)+AN57)+AR57</f>
        <v>2</v>
      </c>
      <c r="Q57" s="10">
        <v>0</v>
      </c>
      <c r="R57" s="10">
        <v>0</v>
      </c>
      <c r="S57" s="10">
        <v>0</v>
      </c>
      <c r="T57" s="10">
        <v>2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4">
        <f>((((AW57+BA57)+BE57)+BI57)+BM57)+BQ57</f>
        <v>3</v>
      </c>
      <c r="AT57" s="4">
        <f>((((AX57+BB57)+BF57)+BJ57)+BN57)+BR57</f>
        <v>16</v>
      </c>
      <c r="AU57" s="10">
        <v>0</v>
      </c>
      <c r="AV57" s="10">
        <v>0</v>
      </c>
      <c r="AW57" s="10">
        <v>0</v>
      </c>
      <c r="AX57" s="10">
        <v>3</v>
      </c>
      <c r="AY57" s="10">
        <v>0</v>
      </c>
      <c r="AZ57" s="10">
        <v>0</v>
      </c>
      <c r="BA57" s="10">
        <v>1</v>
      </c>
      <c r="BB57" s="10">
        <v>3</v>
      </c>
      <c r="BC57" s="10">
        <v>0</v>
      </c>
      <c r="BD57" s="10">
        <v>0</v>
      </c>
      <c r="BE57" s="10">
        <v>2</v>
      </c>
      <c r="BF57" s="10">
        <v>2</v>
      </c>
      <c r="BG57" s="10">
        <v>0</v>
      </c>
      <c r="BH57" s="10">
        <v>0</v>
      </c>
      <c r="BI57" s="10">
        <v>0</v>
      </c>
      <c r="BJ57" s="10">
        <v>6</v>
      </c>
      <c r="BK57" s="10">
        <v>0</v>
      </c>
      <c r="BL57" s="10">
        <v>0</v>
      </c>
      <c r="BM57" s="10">
        <v>0</v>
      </c>
      <c r="BN57" s="10">
        <v>1</v>
      </c>
      <c r="BO57" s="10">
        <v>3</v>
      </c>
      <c r="BP57" s="10">
        <v>0</v>
      </c>
      <c r="BQ57" s="10">
        <v>0</v>
      </c>
      <c r="BR57" s="10">
        <v>1</v>
      </c>
    </row>
    <row r="58" spans="1:70" ht="12.75">
      <c r="A58" s="6"/>
      <c r="B58" s="6"/>
      <c r="C58" s="6"/>
      <c r="D58" s="6"/>
      <c r="E58" s="23">
        <f>SUM(E2:E57)</f>
        <v>165</v>
      </c>
      <c r="F58" s="6"/>
      <c r="G58" s="24">
        <f>SUM(G2:G57)</f>
        <v>146</v>
      </c>
      <c r="H58" s="6"/>
      <c r="I58" s="17">
        <f aca="true" t="shared" si="20" ref="I58:AN58">SUM(I2:I57)</f>
        <v>56</v>
      </c>
      <c r="J58" s="17">
        <f t="shared" si="20"/>
        <v>22</v>
      </c>
      <c r="K58" s="17">
        <f t="shared" si="20"/>
        <v>14</v>
      </c>
      <c r="L58" s="17">
        <f t="shared" si="20"/>
        <v>8</v>
      </c>
      <c r="M58" s="17">
        <f t="shared" si="20"/>
        <v>12</v>
      </c>
      <c r="N58" s="17">
        <f t="shared" si="20"/>
        <v>9</v>
      </c>
      <c r="O58" s="5">
        <f t="shared" si="20"/>
        <v>65</v>
      </c>
      <c r="P58" s="5">
        <f t="shared" si="20"/>
        <v>62</v>
      </c>
      <c r="Q58" s="17">
        <f t="shared" si="20"/>
        <v>1</v>
      </c>
      <c r="R58" s="17">
        <f t="shared" si="20"/>
        <v>0</v>
      </c>
      <c r="S58" s="17">
        <f t="shared" si="20"/>
        <v>3</v>
      </c>
      <c r="T58" s="17">
        <f t="shared" si="20"/>
        <v>5</v>
      </c>
      <c r="U58" s="5">
        <f t="shared" si="20"/>
        <v>11</v>
      </c>
      <c r="V58" s="5">
        <f t="shared" si="20"/>
        <v>10</v>
      </c>
      <c r="W58" s="5">
        <f t="shared" si="20"/>
        <v>8</v>
      </c>
      <c r="X58" s="5">
        <f t="shared" si="20"/>
        <v>14</v>
      </c>
      <c r="Y58" s="5">
        <f t="shared" si="20"/>
        <v>12</v>
      </c>
      <c r="Z58" s="5">
        <f t="shared" si="20"/>
        <v>10</v>
      </c>
      <c r="AA58" s="5">
        <f t="shared" si="20"/>
        <v>7</v>
      </c>
      <c r="AB58" s="5">
        <f t="shared" si="20"/>
        <v>9</v>
      </c>
      <c r="AC58" s="5">
        <f t="shared" si="20"/>
        <v>35</v>
      </c>
      <c r="AD58" s="5">
        <f t="shared" si="20"/>
        <v>10</v>
      </c>
      <c r="AE58" s="5">
        <f t="shared" si="20"/>
        <v>17</v>
      </c>
      <c r="AF58" s="5">
        <f t="shared" si="20"/>
        <v>13</v>
      </c>
      <c r="AG58" s="5">
        <f t="shared" si="20"/>
        <v>16</v>
      </c>
      <c r="AH58" s="5">
        <f t="shared" si="20"/>
        <v>11</v>
      </c>
      <c r="AI58" s="5">
        <f t="shared" si="20"/>
        <v>13</v>
      </c>
      <c r="AJ58" s="5">
        <f t="shared" si="20"/>
        <v>10</v>
      </c>
      <c r="AK58" s="5">
        <f t="shared" si="20"/>
        <v>15</v>
      </c>
      <c r="AL58" s="5">
        <f t="shared" si="20"/>
        <v>13</v>
      </c>
      <c r="AM58" s="5">
        <f t="shared" si="20"/>
        <v>13</v>
      </c>
      <c r="AN58" s="5">
        <f t="shared" si="20"/>
        <v>10</v>
      </c>
      <c r="AO58" s="5">
        <f aca="true" t="shared" si="21" ref="AO58:BR58">SUM(AO2:AO57)</f>
        <v>2</v>
      </c>
      <c r="AP58" s="5">
        <f t="shared" si="21"/>
        <v>6</v>
      </c>
      <c r="AQ58" s="5">
        <f t="shared" si="21"/>
        <v>4</v>
      </c>
      <c r="AR58" s="5">
        <f t="shared" si="21"/>
        <v>1</v>
      </c>
      <c r="AS58" s="5">
        <f t="shared" si="21"/>
        <v>64</v>
      </c>
      <c r="AT58" s="5">
        <f t="shared" si="21"/>
        <v>90</v>
      </c>
      <c r="AU58" s="5">
        <f t="shared" si="21"/>
        <v>14</v>
      </c>
      <c r="AV58" s="5">
        <f t="shared" si="21"/>
        <v>7</v>
      </c>
      <c r="AW58" s="5">
        <f t="shared" si="21"/>
        <v>12</v>
      </c>
      <c r="AX58" s="5">
        <f t="shared" si="21"/>
        <v>11</v>
      </c>
      <c r="AY58" s="5">
        <f t="shared" si="21"/>
        <v>15</v>
      </c>
      <c r="AZ58" s="5">
        <f t="shared" si="21"/>
        <v>7</v>
      </c>
      <c r="BA58" s="5">
        <f t="shared" si="21"/>
        <v>17</v>
      </c>
      <c r="BB58" s="5">
        <f t="shared" si="21"/>
        <v>25</v>
      </c>
      <c r="BC58" s="5">
        <f t="shared" si="21"/>
        <v>6</v>
      </c>
      <c r="BD58" s="5">
        <f t="shared" si="21"/>
        <v>7</v>
      </c>
      <c r="BE58" s="5">
        <f t="shared" si="21"/>
        <v>16</v>
      </c>
      <c r="BF58" s="5">
        <f t="shared" si="21"/>
        <v>10</v>
      </c>
      <c r="BG58" s="5">
        <f t="shared" si="21"/>
        <v>19</v>
      </c>
      <c r="BH58" s="5">
        <f t="shared" si="21"/>
        <v>8</v>
      </c>
      <c r="BI58" s="5">
        <f t="shared" si="21"/>
        <v>9</v>
      </c>
      <c r="BJ58" s="5">
        <f t="shared" si="21"/>
        <v>26</v>
      </c>
      <c r="BK58" s="5">
        <f t="shared" si="21"/>
        <v>5</v>
      </c>
      <c r="BL58" s="5">
        <f t="shared" si="21"/>
        <v>5</v>
      </c>
      <c r="BM58" s="5">
        <f t="shared" si="21"/>
        <v>0</v>
      </c>
      <c r="BN58" s="5">
        <f t="shared" si="21"/>
        <v>7</v>
      </c>
      <c r="BO58" s="5">
        <f t="shared" si="21"/>
        <v>14</v>
      </c>
      <c r="BP58" s="5">
        <f t="shared" si="21"/>
        <v>4</v>
      </c>
      <c r="BQ58" s="5">
        <f t="shared" si="21"/>
        <v>10</v>
      </c>
      <c r="BR58" s="5">
        <f t="shared" si="21"/>
        <v>11</v>
      </c>
    </row>
    <row r="59" spans="1:46" ht="12.75">
      <c r="A59" s="1" t="s">
        <v>175</v>
      </c>
      <c r="B59" s="1" t="str">
        <f>IF(('soupiska týmy'!$F$28&gt;=2),'soupiska týmy'!$B$2,"")</f>
        <v>Colorado Avalanche</v>
      </c>
      <c r="C59" s="16" t="s">
        <v>19</v>
      </c>
      <c r="D59" s="7" t="s">
        <v>321</v>
      </c>
      <c r="E59" s="1">
        <v>3</v>
      </c>
      <c r="F59" s="16" t="s">
        <v>23</v>
      </c>
      <c r="G59" s="7">
        <v>0</v>
      </c>
      <c r="H59" s="7"/>
      <c r="I59" s="3">
        <f aca="true" t="shared" si="22" ref="I59:I90">IF((G59&lt;&gt;""),1,"")</f>
        <v>1</v>
      </c>
      <c r="J59" s="3">
        <f aca="true" t="shared" si="23" ref="J59:J90">IF((G59&lt;&gt;""),IF(AND((E59&gt;G59),(H59="")),1,""),"")</f>
        <v>1</v>
      </c>
      <c r="K59" s="3">
        <f aca="true" t="shared" si="24" ref="K59:K90">IF((G59&lt;&gt;""),IF(AND((E59&gt;G59),(H59="p")),1,""),"")</f>
      </c>
      <c r="L59" s="3">
        <f aca="true" t="shared" si="25" ref="L59:L90">IF((G59&lt;&gt;""),IF(AND((G59&gt;E59),(H59="p")),1,""),"")</f>
      </c>
      <c r="M59" s="3">
        <f aca="true" t="shared" si="26" ref="M59:M90">IF((G59&lt;&gt;""),IF(AND((G59&gt;E59),(H59="")),1,""),"")</f>
      </c>
      <c r="N59" s="3">
        <f aca="true" t="shared" si="27" ref="N59:N90">IF(AND((G59&lt;&gt;""),(G59=0)),1,"")</f>
        <v>1</v>
      </c>
      <c r="O59" s="2">
        <f aca="true" t="shared" si="28" ref="O59:O90">(((((S59+W59)+AA59)+AE59)+AI59)+AM59)+AQ59</f>
        <v>2</v>
      </c>
      <c r="P59" s="2">
        <f aca="true" t="shared" si="29" ref="P59:P90">(((((T59+X59)+AB59)+AF59)+AJ59)+AN59)+AR59</f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1</v>
      </c>
      <c r="W59" s="3">
        <v>0</v>
      </c>
      <c r="X59" s="3">
        <v>0</v>
      </c>
      <c r="Y59" s="3">
        <v>2</v>
      </c>
      <c r="Z59" s="3">
        <v>0</v>
      </c>
      <c r="AA59" s="3">
        <v>0</v>
      </c>
      <c r="AB59" s="3">
        <v>0</v>
      </c>
      <c r="AC59" s="3">
        <v>0</v>
      </c>
      <c r="AD59" s="3">
        <v>2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1</v>
      </c>
      <c r="AM59" s="3">
        <v>1</v>
      </c>
      <c r="AN59" s="3">
        <v>0</v>
      </c>
      <c r="AO59" s="3">
        <v>1</v>
      </c>
      <c r="AP59" s="3">
        <v>1</v>
      </c>
      <c r="AQ59" s="3">
        <v>0</v>
      </c>
      <c r="AR59" s="3">
        <v>0</v>
      </c>
      <c r="AS59" s="2">
        <f aca="true" t="shared" si="30" ref="AS59:AT62">((((AW59+BA59)+BE59)+BI59)+BM59)+BQ59</f>
        <v>0</v>
      </c>
      <c r="AT59" s="2">
        <f t="shared" si="30"/>
        <v>0</v>
      </c>
    </row>
    <row r="60" spans="1:70" ht="12.75">
      <c r="A60" s="1" t="s">
        <v>168</v>
      </c>
      <c r="B60" s="1" t="str">
        <f>IF(('soupiska týmy'!$F$28&gt;=2),'soupiska týmy'!$B$2,"")</f>
        <v>Colorado Avalanche</v>
      </c>
      <c r="C60" s="16" t="s">
        <v>19</v>
      </c>
      <c r="D60" s="7" t="s">
        <v>327</v>
      </c>
      <c r="E60" s="1">
        <v>0</v>
      </c>
      <c r="F60" s="16" t="s">
        <v>23</v>
      </c>
      <c r="G60" s="7">
        <v>3</v>
      </c>
      <c r="H60" s="7"/>
      <c r="I60" s="3">
        <f t="shared" si="22"/>
        <v>1</v>
      </c>
      <c r="J60" s="3">
        <f t="shared" si="23"/>
      </c>
      <c r="K60" s="3">
        <f t="shared" si="24"/>
      </c>
      <c r="L60" s="3">
        <f t="shared" si="25"/>
      </c>
      <c r="M60" s="3">
        <f t="shared" si="26"/>
        <v>1</v>
      </c>
      <c r="N60" s="3">
        <f t="shared" si="27"/>
      </c>
      <c r="O60" s="2">
        <f t="shared" si="28"/>
        <v>0</v>
      </c>
      <c r="P60" s="2">
        <f t="shared" si="29"/>
        <v>0</v>
      </c>
      <c r="Q60" s="3">
        <v>0</v>
      </c>
      <c r="R60" s="3">
        <v>0</v>
      </c>
      <c r="S60" s="3">
        <v>0</v>
      </c>
      <c r="T60" s="3">
        <v>0</v>
      </c>
      <c r="AS60" s="2">
        <f t="shared" si="30"/>
        <v>2</v>
      </c>
      <c r="AT60" s="2">
        <f t="shared" si="30"/>
        <v>3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1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1</v>
      </c>
      <c r="BO60" s="3">
        <v>0</v>
      </c>
      <c r="BP60" s="3">
        <v>0</v>
      </c>
      <c r="BQ60" s="3">
        <v>1</v>
      </c>
      <c r="BR60" s="3">
        <v>2</v>
      </c>
    </row>
    <row r="61" spans="1:70" ht="12.75">
      <c r="A61" s="1" t="s">
        <v>166</v>
      </c>
      <c r="B61" s="1" t="str">
        <f>IF(('soupiska týmy'!$F$28&gt;=2),'soupiska týmy'!$B$2,"")</f>
        <v>Colorado Avalanche</v>
      </c>
      <c r="C61" s="16" t="s">
        <v>19</v>
      </c>
      <c r="D61" s="7" t="s">
        <v>325</v>
      </c>
      <c r="E61" s="1">
        <v>2</v>
      </c>
      <c r="F61" s="16" t="s">
        <v>23</v>
      </c>
      <c r="G61" s="7">
        <v>7</v>
      </c>
      <c r="I61" s="3">
        <f t="shared" si="22"/>
        <v>1</v>
      </c>
      <c r="J61" s="3">
        <f t="shared" si="23"/>
      </c>
      <c r="K61" s="3">
        <f t="shared" si="24"/>
      </c>
      <c r="L61" s="3">
        <f t="shared" si="25"/>
      </c>
      <c r="M61" s="3">
        <f t="shared" si="26"/>
        <v>1</v>
      </c>
      <c r="N61" s="3">
        <f t="shared" si="27"/>
      </c>
      <c r="O61" s="2">
        <f t="shared" si="28"/>
        <v>0</v>
      </c>
      <c r="P61" s="2">
        <f t="shared" si="29"/>
        <v>0</v>
      </c>
      <c r="Q61" s="3">
        <v>0</v>
      </c>
      <c r="R61" s="3">
        <v>0</v>
      </c>
      <c r="S61" s="3">
        <v>0</v>
      </c>
      <c r="T61" s="3">
        <v>0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2">
        <f t="shared" si="30"/>
        <v>4</v>
      </c>
      <c r="AT61" s="2">
        <f t="shared" si="30"/>
        <v>0</v>
      </c>
      <c r="AU61">
        <v>0</v>
      </c>
      <c r="AV61">
        <v>2</v>
      </c>
      <c r="AW61">
        <v>0</v>
      </c>
      <c r="AX61">
        <v>0</v>
      </c>
      <c r="AY61">
        <v>0</v>
      </c>
      <c r="AZ61">
        <v>1</v>
      </c>
      <c r="BA61">
        <v>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1</v>
      </c>
      <c r="BJ61">
        <v>0</v>
      </c>
      <c r="BK61">
        <v>1</v>
      </c>
      <c r="BL61">
        <v>1</v>
      </c>
      <c r="BM61">
        <v>1</v>
      </c>
      <c r="BN61">
        <v>0</v>
      </c>
      <c r="BO61">
        <v>1</v>
      </c>
      <c r="BP61">
        <v>0</v>
      </c>
      <c r="BQ61">
        <v>0</v>
      </c>
      <c r="BR61">
        <v>0</v>
      </c>
    </row>
    <row r="62" spans="1:70" ht="12.75">
      <c r="A62" s="1" t="s">
        <v>157</v>
      </c>
      <c r="B62" s="1" t="str">
        <f>IF(('soupiska týmy'!$F$28&gt;=2),'soupiska týmy'!$B$2,"")</f>
        <v>Colorado Avalanche</v>
      </c>
      <c r="C62" s="16" t="s">
        <v>19</v>
      </c>
      <c r="D62" s="7" t="s">
        <v>326</v>
      </c>
      <c r="E62" s="1">
        <v>0</v>
      </c>
      <c r="F62" s="16" t="s">
        <v>23</v>
      </c>
      <c r="G62" s="7">
        <v>7</v>
      </c>
      <c r="I62" s="3">
        <f t="shared" si="22"/>
        <v>1</v>
      </c>
      <c r="J62" s="3">
        <f t="shared" si="23"/>
      </c>
      <c r="K62" s="3">
        <f t="shared" si="24"/>
      </c>
      <c r="L62" s="3">
        <f t="shared" si="25"/>
      </c>
      <c r="M62" s="3">
        <f t="shared" si="26"/>
        <v>1</v>
      </c>
      <c r="N62" s="3">
        <f t="shared" si="27"/>
      </c>
      <c r="O62" s="2">
        <f t="shared" si="28"/>
        <v>0</v>
      </c>
      <c r="P62" s="2">
        <f t="shared" si="29"/>
        <v>0</v>
      </c>
      <c r="Q62" s="3">
        <v>0</v>
      </c>
      <c r="R62" s="3">
        <v>0</v>
      </c>
      <c r="S62" s="3">
        <v>0</v>
      </c>
      <c r="T62" s="3">
        <v>0</v>
      </c>
      <c r="AS62" s="2">
        <f t="shared" si="30"/>
        <v>3</v>
      </c>
      <c r="AT62" s="2">
        <f t="shared" si="30"/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2</v>
      </c>
      <c r="BB62" s="3">
        <v>0</v>
      </c>
      <c r="BC62" s="3">
        <v>0</v>
      </c>
      <c r="BD62" s="3">
        <v>0</v>
      </c>
      <c r="BE62" s="3">
        <v>1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</row>
    <row r="63" spans="1:70" ht="12.75">
      <c r="A63" s="1" t="s">
        <v>199</v>
      </c>
      <c r="B63" s="1" t="str">
        <f>IF(('soupiska týmy'!$F$28&gt;=2),'soupiska týmy'!$B$2,"")</f>
        <v>Colorado Avalanche</v>
      </c>
      <c r="C63" s="16" t="s">
        <v>19</v>
      </c>
      <c r="D63" s="47" t="s">
        <v>324</v>
      </c>
      <c r="E63" s="18">
        <v>4</v>
      </c>
      <c r="F63" s="16" t="s">
        <v>23</v>
      </c>
      <c r="G63" s="19">
        <v>1</v>
      </c>
      <c r="I63" s="3">
        <f t="shared" si="22"/>
        <v>1</v>
      </c>
      <c r="J63" s="3">
        <f t="shared" si="23"/>
        <v>1</v>
      </c>
      <c r="K63" s="3">
        <f t="shared" si="24"/>
      </c>
      <c r="L63" s="3">
        <f t="shared" si="25"/>
      </c>
      <c r="M63" s="3">
        <f t="shared" si="26"/>
      </c>
      <c r="N63" s="3">
        <f t="shared" si="27"/>
      </c>
      <c r="O63" s="2">
        <f t="shared" si="28"/>
        <v>0</v>
      </c>
      <c r="P63" s="2">
        <f t="shared" si="29"/>
        <v>0</v>
      </c>
      <c r="Q63" s="29">
        <v>0</v>
      </c>
      <c r="R63" s="29">
        <v>0</v>
      </c>
      <c r="S63" s="29">
        <v>0</v>
      </c>
      <c r="T63" s="29"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2">
        <v>0</v>
      </c>
      <c r="AT63" s="2">
        <f aca="true" t="shared" si="31" ref="AT63:AT94">((((AX63+BB63)+BF63)+BJ63)+BN63)+BR63</f>
        <v>1</v>
      </c>
      <c r="AU63">
        <v>1</v>
      </c>
      <c r="AV63">
        <v>0</v>
      </c>
      <c r="AW63">
        <v>0</v>
      </c>
      <c r="AX63">
        <v>0</v>
      </c>
      <c r="AY63">
        <v>1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1</v>
      </c>
      <c r="BK63">
        <v>2</v>
      </c>
      <c r="BL63">
        <v>1</v>
      </c>
      <c r="BM63">
        <v>0</v>
      </c>
      <c r="BN63">
        <v>0</v>
      </c>
      <c r="BO63">
        <v>0</v>
      </c>
      <c r="BP63">
        <v>2</v>
      </c>
      <c r="BQ63">
        <v>0</v>
      </c>
      <c r="BR63">
        <v>0</v>
      </c>
    </row>
    <row r="64" spans="1:48" ht="12.75">
      <c r="A64" s="1" t="s">
        <v>196</v>
      </c>
      <c r="B64" s="1" t="str">
        <f>IF(('soupiska týmy'!$F$28&gt;=2),'soupiska týmy'!$B$2,"")</f>
        <v>Colorado Avalanche</v>
      </c>
      <c r="C64" s="16" t="s">
        <v>19</v>
      </c>
      <c r="D64" s="47" t="s">
        <v>328</v>
      </c>
      <c r="E64" s="18">
        <v>4</v>
      </c>
      <c r="F64" s="16" t="s">
        <v>23</v>
      </c>
      <c r="G64" s="19">
        <v>3</v>
      </c>
      <c r="I64" s="3">
        <f t="shared" si="22"/>
        <v>1</v>
      </c>
      <c r="J64" s="3">
        <f t="shared" si="23"/>
        <v>1</v>
      </c>
      <c r="K64" s="3">
        <f t="shared" si="24"/>
      </c>
      <c r="L64" s="3">
        <f t="shared" si="25"/>
      </c>
      <c r="M64" s="3">
        <f t="shared" si="26"/>
      </c>
      <c r="N64" s="3">
        <f t="shared" si="27"/>
      </c>
      <c r="O64" s="2">
        <f t="shared" si="28"/>
        <v>2</v>
      </c>
      <c r="P64" s="2">
        <f t="shared" si="29"/>
        <v>2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1</v>
      </c>
      <c r="Z64" s="29">
        <v>1</v>
      </c>
      <c r="AA64" s="29">
        <v>1</v>
      </c>
      <c r="AB64" s="29">
        <v>1</v>
      </c>
      <c r="AC64" s="29">
        <v>1</v>
      </c>
      <c r="AD64" s="29">
        <v>0</v>
      </c>
      <c r="AE64" s="29">
        <v>1</v>
      </c>
      <c r="AF64" s="29">
        <v>1</v>
      </c>
      <c r="AG64" s="29">
        <v>0</v>
      </c>
      <c r="AH64" s="29">
        <v>0</v>
      </c>
      <c r="AI64" s="29">
        <v>0</v>
      </c>
      <c r="AJ64" s="29">
        <v>0</v>
      </c>
      <c r="AK64" s="29">
        <v>1</v>
      </c>
      <c r="AL64" s="29">
        <v>0</v>
      </c>
      <c r="AM64" s="29">
        <v>0</v>
      </c>
      <c r="AN64" s="29">
        <v>0</v>
      </c>
      <c r="AO64" s="29">
        <v>1</v>
      </c>
      <c r="AP64" s="29">
        <v>0</v>
      </c>
      <c r="AQ64" s="29">
        <v>0</v>
      </c>
      <c r="AR64" s="29">
        <v>0</v>
      </c>
      <c r="AS64" s="2">
        <f aca="true" t="shared" si="32" ref="AS64:AS95">((((AW64+BA64)+BE64)+BI64)+BM64)+BQ64</f>
        <v>0</v>
      </c>
      <c r="AT64" s="2">
        <f t="shared" si="31"/>
        <v>0</v>
      </c>
      <c r="AU64" s="18"/>
      <c r="AV64" s="18"/>
    </row>
    <row r="65" spans="1:46" ht="12.75">
      <c r="A65" s="1" t="s">
        <v>192</v>
      </c>
      <c r="B65" s="1" t="str">
        <f>IF(('soupiska týmy'!$F$28&gt;=2),'soupiska týmy'!$B$2,"")</f>
        <v>Colorado Avalanche</v>
      </c>
      <c r="C65" s="16" t="s">
        <v>19</v>
      </c>
      <c r="D65" s="7" t="s">
        <v>323</v>
      </c>
      <c r="E65" s="1">
        <v>1</v>
      </c>
      <c r="F65" s="16" t="s">
        <v>23</v>
      </c>
      <c r="G65" s="19">
        <v>0</v>
      </c>
      <c r="I65" s="3">
        <f t="shared" si="22"/>
        <v>1</v>
      </c>
      <c r="J65" s="3">
        <f t="shared" si="23"/>
        <v>1</v>
      </c>
      <c r="K65" s="3">
        <f t="shared" si="24"/>
      </c>
      <c r="L65" s="3">
        <f t="shared" si="25"/>
      </c>
      <c r="M65" s="3">
        <f t="shared" si="26"/>
      </c>
      <c r="N65" s="3">
        <f t="shared" si="27"/>
        <v>1</v>
      </c>
      <c r="O65" s="2">
        <f t="shared" si="28"/>
        <v>2</v>
      </c>
      <c r="P65" s="2">
        <f t="shared" si="29"/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1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2">
        <f t="shared" si="32"/>
        <v>0</v>
      </c>
      <c r="AT65" s="2">
        <f t="shared" si="31"/>
        <v>0</v>
      </c>
    </row>
    <row r="66" spans="1:46" ht="12.75">
      <c r="A66" s="1" t="s">
        <v>185</v>
      </c>
      <c r="B66" s="1" t="str">
        <f>IF(('soupiska týmy'!$F$28&gt;=2),'soupiska týmy'!$B$2,"")</f>
        <v>Colorado Avalanche</v>
      </c>
      <c r="C66" s="16" t="s">
        <v>19</v>
      </c>
      <c r="D66" s="7" t="s">
        <v>327</v>
      </c>
      <c r="E66" s="1">
        <v>2</v>
      </c>
      <c r="F66" s="16" t="s">
        <v>23</v>
      </c>
      <c r="G66" s="19">
        <v>3</v>
      </c>
      <c r="H66" t="s">
        <v>53</v>
      </c>
      <c r="I66" s="3">
        <f t="shared" si="22"/>
        <v>1</v>
      </c>
      <c r="J66" s="3">
        <f t="shared" si="23"/>
      </c>
      <c r="K66" s="3">
        <f t="shared" si="24"/>
      </c>
      <c r="L66" s="3">
        <f t="shared" si="25"/>
        <v>1</v>
      </c>
      <c r="M66" s="3">
        <f t="shared" si="26"/>
      </c>
      <c r="N66" s="3">
        <f t="shared" si="27"/>
      </c>
      <c r="O66" s="2">
        <f t="shared" si="28"/>
        <v>6</v>
      </c>
      <c r="P66" s="2">
        <f t="shared" si="29"/>
        <v>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1</v>
      </c>
      <c r="W66" s="3">
        <v>2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1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2</v>
      </c>
      <c r="AR66" s="3">
        <v>1</v>
      </c>
      <c r="AS66" s="2">
        <f t="shared" si="32"/>
        <v>0</v>
      </c>
      <c r="AT66" s="2">
        <f t="shared" si="31"/>
        <v>0</v>
      </c>
    </row>
    <row r="67" spans="1:70" ht="12.75">
      <c r="A67" s="1" t="s">
        <v>231</v>
      </c>
      <c r="B67" s="1" t="str">
        <f>IF(('soupiska týmy'!$F$28&gt;=2),'soupiska týmy'!$B$2,"")</f>
        <v>Colorado Avalanche</v>
      </c>
      <c r="C67" s="16" t="s">
        <v>19</v>
      </c>
      <c r="D67" s="7" t="s">
        <v>321</v>
      </c>
      <c r="E67" s="1">
        <v>1</v>
      </c>
      <c r="F67" s="16" t="s">
        <v>23</v>
      </c>
      <c r="G67" s="19">
        <v>2</v>
      </c>
      <c r="H67" t="s">
        <v>53</v>
      </c>
      <c r="I67" s="3">
        <f t="shared" si="22"/>
        <v>1</v>
      </c>
      <c r="J67" s="3">
        <f t="shared" si="23"/>
      </c>
      <c r="K67" s="3">
        <f t="shared" si="24"/>
      </c>
      <c r="L67" s="3">
        <f t="shared" si="25"/>
        <v>1</v>
      </c>
      <c r="M67" s="3">
        <f t="shared" si="26"/>
      </c>
      <c r="N67" s="3">
        <f t="shared" si="27"/>
      </c>
      <c r="O67" s="2">
        <f t="shared" si="28"/>
        <v>0</v>
      </c>
      <c r="P67" s="2">
        <f t="shared" si="29"/>
        <v>0</v>
      </c>
      <c r="Q67" s="3">
        <v>0</v>
      </c>
      <c r="R67" s="3">
        <v>0</v>
      </c>
      <c r="S67" s="3">
        <v>0</v>
      </c>
      <c r="T67" s="3">
        <v>0</v>
      </c>
      <c r="AS67" s="2">
        <f t="shared" si="32"/>
        <v>2</v>
      </c>
      <c r="AT67" s="2">
        <f t="shared" si="31"/>
        <v>0</v>
      </c>
      <c r="AU67">
        <v>0</v>
      </c>
      <c r="AV67">
        <v>0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1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0</v>
      </c>
    </row>
    <row r="68" spans="1:46" ht="12.75">
      <c r="A68" s="1" t="s">
        <v>224</v>
      </c>
      <c r="B68" s="1" t="str">
        <f>IF(('soupiska týmy'!$F$28&gt;=2),'soupiska týmy'!$B$2,"")</f>
        <v>Colorado Avalanche</v>
      </c>
      <c r="C68" s="16" t="s">
        <v>19</v>
      </c>
      <c r="D68" s="7" t="s">
        <v>325</v>
      </c>
      <c r="E68" s="1">
        <v>3</v>
      </c>
      <c r="F68" s="16" t="s">
        <v>23</v>
      </c>
      <c r="G68" s="19">
        <v>0</v>
      </c>
      <c r="I68" s="3">
        <f t="shared" si="22"/>
        <v>1</v>
      </c>
      <c r="J68" s="3">
        <f t="shared" si="23"/>
        <v>1</v>
      </c>
      <c r="K68" s="3">
        <f t="shared" si="24"/>
      </c>
      <c r="L68" s="3">
        <f t="shared" si="25"/>
      </c>
      <c r="M68" s="3">
        <f t="shared" si="26"/>
      </c>
      <c r="N68" s="3">
        <f t="shared" si="27"/>
        <v>1</v>
      </c>
      <c r="O68" s="2">
        <f t="shared" si="28"/>
        <v>2</v>
      </c>
      <c r="P68" s="2">
        <f t="shared" si="29"/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1</v>
      </c>
      <c r="Z68" s="3">
        <v>0</v>
      </c>
      <c r="AA68" s="3">
        <v>1</v>
      </c>
      <c r="AB68" s="3">
        <v>0</v>
      </c>
      <c r="AC68" s="3">
        <v>0</v>
      </c>
      <c r="AD68" s="3">
        <v>2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1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1</v>
      </c>
      <c r="AR68" s="3">
        <v>0</v>
      </c>
      <c r="AS68" s="2">
        <f t="shared" si="32"/>
        <v>0</v>
      </c>
      <c r="AT68" s="2">
        <f t="shared" si="31"/>
        <v>0</v>
      </c>
    </row>
    <row r="69" spans="1:46" ht="12.75">
      <c r="A69" s="1" t="s">
        <v>69</v>
      </c>
      <c r="B69" s="1" t="str">
        <f>IF(('soupiska týmy'!$F$28&gt;=2),'soupiska týmy'!$B$2,"")</f>
        <v>Colorado Avalanche</v>
      </c>
      <c r="C69" s="16" t="s">
        <v>19</v>
      </c>
      <c r="D69" s="7" t="s">
        <v>326</v>
      </c>
      <c r="E69" s="1">
        <v>0</v>
      </c>
      <c r="F69" s="16" t="s">
        <v>23</v>
      </c>
      <c r="G69" s="19">
        <v>4</v>
      </c>
      <c r="I69" s="3">
        <f t="shared" si="22"/>
        <v>1</v>
      </c>
      <c r="J69" s="3">
        <f t="shared" si="23"/>
      </c>
      <c r="K69" s="3">
        <f t="shared" si="24"/>
      </c>
      <c r="L69" s="3">
        <f t="shared" si="25"/>
      </c>
      <c r="M69" s="3">
        <f t="shared" si="26"/>
        <v>1</v>
      </c>
      <c r="N69" s="3">
        <f t="shared" si="27"/>
      </c>
      <c r="O69" s="2">
        <f t="shared" si="28"/>
        <v>1</v>
      </c>
      <c r="P69" s="2">
        <f t="shared" si="29"/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2">
        <f t="shared" si="32"/>
        <v>0</v>
      </c>
      <c r="AT69" s="2">
        <f t="shared" si="31"/>
        <v>0</v>
      </c>
    </row>
    <row r="70" spans="1:70" ht="12.75">
      <c r="A70" s="1" t="s">
        <v>79</v>
      </c>
      <c r="B70" s="1" t="str">
        <f>IF(('soupiska týmy'!$F$28&gt;=2),'soupiska týmy'!$B$2,"")</f>
        <v>Colorado Avalanche</v>
      </c>
      <c r="C70" s="16" t="s">
        <v>19</v>
      </c>
      <c r="D70" s="7" t="s">
        <v>328</v>
      </c>
      <c r="E70" s="1">
        <v>0</v>
      </c>
      <c r="F70" s="16" t="s">
        <v>23</v>
      </c>
      <c r="G70" s="19">
        <v>1</v>
      </c>
      <c r="H70" t="s">
        <v>53</v>
      </c>
      <c r="I70" s="3">
        <f t="shared" si="22"/>
        <v>1</v>
      </c>
      <c r="J70" s="3">
        <f t="shared" si="23"/>
      </c>
      <c r="K70" s="3">
        <f t="shared" si="24"/>
      </c>
      <c r="L70" s="3">
        <f t="shared" si="25"/>
        <v>1</v>
      </c>
      <c r="M70" s="3">
        <f t="shared" si="26"/>
      </c>
      <c r="N70" s="3">
        <f t="shared" si="27"/>
      </c>
      <c r="O70" s="2">
        <f t="shared" si="28"/>
        <v>0</v>
      </c>
      <c r="P70" s="2">
        <f t="shared" si="29"/>
        <v>0</v>
      </c>
      <c r="Q70" s="3">
        <v>0</v>
      </c>
      <c r="R70" s="3">
        <v>0</v>
      </c>
      <c r="S70" s="3">
        <v>0</v>
      </c>
      <c r="T70" s="3">
        <v>0</v>
      </c>
      <c r="AS70" s="2">
        <f t="shared" si="32"/>
        <v>1</v>
      </c>
      <c r="AT70" s="2">
        <f t="shared" si="31"/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</row>
    <row r="71" spans="1:46" ht="12.75">
      <c r="A71" s="1" t="s">
        <v>87</v>
      </c>
      <c r="B71" s="1" t="str">
        <f>IF(('soupiska týmy'!$F$28&gt;=2),'soupiska týmy'!$B$2,"")</f>
        <v>Colorado Avalanche</v>
      </c>
      <c r="C71" s="16" t="s">
        <v>19</v>
      </c>
      <c r="D71" s="7" t="s">
        <v>324</v>
      </c>
      <c r="E71" s="1">
        <v>3</v>
      </c>
      <c r="F71" s="16" t="s">
        <v>23</v>
      </c>
      <c r="G71" s="19">
        <v>4</v>
      </c>
      <c r="H71" t="s">
        <v>53</v>
      </c>
      <c r="I71" s="3">
        <f t="shared" si="22"/>
        <v>1</v>
      </c>
      <c r="J71" s="3">
        <f t="shared" si="23"/>
      </c>
      <c r="K71" s="3">
        <f t="shared" si="24"/>
      </c>
      <c r="L71" s="3">
        <f t="shared" si="25"/>
        <v>1</v>
      </c>
      <c r="M71" s="3">
        <f t="shared" si="26"/>
      </c>
      <c r="N71" s="3">
        <f t="shared" si="27"/>
      </c>
      <c r="O71" s="2">
        <f t="shared" si="28"/>
        <v>0</v>
      </c>
      <c r="P71" s="2">
        <f t="shared" si="29"/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1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1</v>
      </c>
      <c r="AM71" s="3">
        <v>0</v>
      </c>
      <c r="AN71" s="3">
        <v>0</v>
      </c>
      <c r="AO71" s="3">
        <v>3</v>
      </c>
      <c r="AP71" s="3">
        <v>0</v>
      </c>
      <c r="AQ71" s="3">
        <v>0</v>
      </c>
      <c r="AR71" s="3">
        <v>1</v>
      </c>
      <c r="AS71" s="2">
        <f t="shared" si="32"/>
        <v>0</v>
      </c>
      <c r="AT71" s="2">
        <f t="shared" si="31"/>
        <v>0</v>
      </c>
    </row>
    <row r="72" spans="1:70" ht="12.75">
      <c r="A72" s="1" t="s">
        <v>97</v>
      </c>
      <c r="B72" s="1" t="str">
        <f>IF(('soupiska týmy'!$F$28&gt;=2),'soupiska týmy'!$B$2,"")</f>
        <v>Colorado Avalanche</v>
      </c>
      <c r="C72" s="16" t="s">
        <v>19</v>
      </c>
      <c r="D72" s="7" t="s">
        <v>323</v>
      </c>
      <c r="E72" s="1">
        <v>5</v>
      </c>
      <c r="F72" s="16" t="s">
        <v>23</v>
      </c>
      <c r="G72" s="19">
        <v>2</v>
      </c>
      <c r="I72" s="3">
        <f t="shared" si="22"/>
        <v>1</v>
      </c>
      <c r="J72" s="3">
        <f t="shared" si="23"/>
        <v>1</v>
      </c>
      <c r="K72" s="3">
        <f t="shared" si="24"/>
      </c>
      <c r="L72" s="3">
        <f t="shared" si="25"/>
      </c>
      <c r="M72" s="3">
        <f t="shared" si="26"/>
      </c>
      <c r="N72" s="3">
        <f t="shared" si="27"/>
      </c>
      <c r="O72" s="2">
        <f t="shared" si="28"/>
        <v>1</v>
      </c>
      <c r="P72" s="2">
        <f t="shared" si="29"/>
        <v>0</v>
      </c>
      <c r="Q72" s="3">
        <v>0</v>
      </c>
      <c r="R72" s="3">
        <v>0</v>
      </c>
      <c r="S72" s="3">
        <v>1</v>
      </c>
      <c r="T72" s="3">
        <v>0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2">
        <f t="shared" si="32"/>
        <v>3</v>
      </c>
      <c r="AT72" s="2">
        <f t="shared" si="31"/>
        <v>0</v>
      </c>
      <c r="AU72">
        <v>0</v>
      </c>
      <c r="AV72">
        <v>1</v>
      </c>
      <c r="AW72">
        <v>2</v>
      </c>
      <c r="AX72">
        <v>0</v>
      </c>
      <c r="AY72">
        <v>1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1</v>
      </c>
      <c r="BL72">
        <v>0</v>
      </c>
      <c r="BM72">
        <v>1</v>
      </c>
      <c r="BN72">
        <v>0</v>
      </c>
      <c r="BO72">
        <v>3</v>
      </c>
      <c r="BP72">
        <v>0</v>
      </c>
      <c r="BQ72">
        <v>0</v>
      </c>
      <c r="BR72">
        <v>0</v>
      </c>
    </row>
    <row r="73" spans="1:46" ht="12.75">
      <c r="A73" s="1" t="s">
        <v>11</v>
      </c>
      <c r="B73" s="1" t="str">
        <f>IF(('soupiska týmy'!$F$28&gt;=2),'soupiska týmy'!$B$2,"")</f>
        <v>Colorado Avalanche</v>
      </c>
      <c r="C73" s="16" t="s">
        <v>19</v>
      </c>
      <c r="D73" s="7" t="s">
        <v>321</v>
      </c>
      <c r="E73" s="1">
        <v>6</v>
      </c>
      <c r="F73" s="16" t="s">
        <v>23</v>
      </c>
      <c r="G73" s="19">
        <v>1</v>
      </c>
      <c r="I73" s="3">
        <f t="shared" si="22"/>
        <v>1</v>
      </c>
      <c r="J73" s="3">
        <f t="shared" si="23"/>
        <v>1</v>
      </c>
      <c r="K73" s="3">
        <f t="shared" si="24"/>
      </c>
      <c r="L73" s="3">
        <f t="shared" si="25"/>
      </c>
      <c r="M73" s="3">
        <f t="shared" si="26"/>
      </c>
      <c r="N73" s="3">
        <f t="shared" si="27"/>
      </c>
      <c r="O73" s="2">
        <f t="shared" si="28"/>
        <v>0</v>
      </c>
      <c r="P73" s="2">
        <f t="shared" si="29"/>
        <v>2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1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1</v>
      </c>
      <c r="AC73" s="3">
        <v>2</v>
      </c>
      <c r="AD73" s="3">
        <v>0</v>
      </c>
      <c r="AE73" s="3">
        <v>0</v>
      </c>
      <c r="AF73" s="3">
        <v>1</v>
      </c>
      <c r="AG73" s="3">
        <v>0</v>
      </c>
      <c r="AH73" s="3">
        <v>0</v>
      </c>
      <c r="AI73" s="3">
        <v>0</v>
      </c>
      <c r="AJ73" s="3">
        <v>0</v>
      </c>
      <c r="AK73" s="3">
        <v>2</v>
      </c>
      <c r="AL73" s="3">
        <v>1</v>
      </c>
      <c r="AM73" s="3">
        <v>0</v>
      </c>
      <c r="AN73" s="3">
        <v>0</v>
      </c>
      <c r="AO73" s="3">
        <v>0</v>
      </c>
      <c r="AP73" s="3">
        <v>2</v>
      </c>
      <c r="AQ73" s="3">
        <v>0</v>
      </c>
      <c r="AR73" s="3">
        <v>0</v>
      </c>
      <c r="AS73" s="2">
        <f t="shared" si="32"/>
        <v>0</v>
      </c>
      <c r="AT73" s="2">
        <f t="shared" si="31"/>
        <v>0</v>
      </c>
    </row>
    <row r="74" spans="1:70" ht="12.75">
      <c r="A74" s="1" t="s">
        <v>22</v>
      </c>
      <c r="B74" s="1" t="str">
        <f>IF(('soupiska týmy'!$F$28&gt;=2),'soupiska týmy'!$B$2,"")</f>
        <v>Colorado Avalanche</v>
      </c>
      <c r="C74" s="16" t="s">
        <v>19</v>
      </c>
      <c r="D74" s="7" t="s">
        <v>325</v>
      </c>
      <c r="E74" s="1">
        <v>3</v>
      </c>
      <c r="F74" s="16" t="s">
        <v>23</v>
      </c>
      <c r="G74" s="19">
        <v>0</v>
      </c>
      <c r="I74" s="3">
        <f t="shared" si="22"/>
        <v>1</v>
      </c>
      <c r="J74" s="3">
        <f t="shared" si="23"/>
        <v>1</v>
      </c>
      <c r="K74" s="3">
        <f t="shared" si="24"/>
      </c>
      <c r="L74" s="3">
        <f t="shared" si="25"/>
      </c>
      <c r="M74" s="3">
        <f t="shared" si="26"/>
      </c>
      <c r="N74" s="3">
        <f t="shared" si="27"/>
        <v>1</v>
      </c>
      <c r="O74" s="2">
        <f t="shared" si="28"/>
        <v>0</v>
      </c>
      <c r="P74" s="2">
        <f t="shared" si="29"/>
        <v>0</v>
      </c>
      <c r="Q74" s="3">
        <v>0</v>
      </c>
      <c r="R74" s="3">
        <v>0</v>
      </c>
      <c r="S74" s="3">
        <v>0</v>
      </c>
      <c r="T74" s="3">
        <v>0</v>
      </c>
      <c r="AS74" s="2">
        <f t="shared" si="32"/>
        <v>4</v>
      </c>
      <c r="AT74" s="2">
        <f t="shared" si="31"/>
        <v>1</v>
      </c>
      <c r="AU74">
        <v>1</v>
      </c>
      <c r="AV74">
        <v>0</v>
      </c>
      <c r="AW74">
        <v>1</v>
      </c>
      <c r="AX74">
        <v>0</v>
      </c>
      <c r="AY74">
        <v>1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1</v>
      </c>
      <c r="BH74">
        <v>1</v>
      </c>
      <c r="BI74">
        <v>1</v>
      </c>
      <c r="BJ74">
        <v>0</v>
      </c>
      <c r="BK74">
        <v>0</v>
      </c>
      <c r="BL74">
        <v>1</v>
      </c>
      <c r="BM74">
        <v>1</v>
      </c>
      <c r="BN74">
        <v>0</v>
      </c>
      <c r="BO74">
        <v>0</v>
      </c>
      <c r="BP74">
        <v>0</v>
      </c>
      <c r="BQ74">
        <v>1</v>
      </c>
      <c r="BR74">
        <v>1</v>
      </c>
    </row>
    <row r="75" spans="1:70" ht="12.75">
      <c r="A75" s="1" t="s">
        <v>36</v>
      </c>
      <c r="B75" s="1" t="str">
        <f>IF(('soupiska týmy'!$F$28&gt;=2),'soupiska týmy'!$B$2,"")</f>
        <v>Colorado Avalanche</v>
      </c>
      <c r="C75" s="16" t="s">
        <v>19</v>
      </c>
      <c r="D75" s="7" t="s">
        <v>326</v>
      </c>
      <c r="E75" s="1">
        <v>1</v>
      </c>
      <c r="F75" s="16" t="s">
        <v>23</v>
      </c>
      <c r="G75" s="19">
        <v>2</v>
      </c>
      <c r="H75" t="s">
        <v>53</v>
      </c>
      <c r="I75" s="3">
        <f t="shared" si="22"/>
        <v>1</v>
      </c>
      <c r="J75" s="3">
        <f t="shared" si="23"/>
      </c>
      <c r="K75" s="3">
        <f t="shared" si="24"/>
      </c>
      <c r="L75" s="3">
        <f t="shared" si="25"/>
        <v>1</v>
      </c>
      <c r="M75" s="3">
        <f t="shared" si="26"/>
      </c>
      <c r="N75" s="3">
        <f t="shared" si="27"/>
      </c>
      <c r="O75" s="2">
        <f t="shared" si="28"/>
        <v>0</v>
      </c>
      <c r="P75" s="2">
        <f t="shared" si="29"/>
        <v>0</v>
      </c>
      <c r="Q75" s="3">
        <v>0</v>
      </c>
      <c r="R75" s="3">
        <v>0</v>
      </c>
      <c r="S75" s="3">
        <v>0</v>
      </c>
      <c r="T75" s="3">
        <v>0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2">
        <f t="shared" si="32"/>
        <v>2</v>
      </c>
      <c r="AT75" s="2">
        <f t="shared" si="31"/>
        <v>0</v>
      </c>
      <c r="AU75">
        <v>1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0</v>
      </c>
      <c r="BJ75">
        <v>0</v>
      </c>
      <c r="BK75">
        <v>0</v>
      </c>
      <c r="BL75">
        <v>0</v>
      </c>
      <c r="BM75">
        <v>1</v>
      </c>
      <c r="BN75">
        <v>0</v>
      </c>
      <c r="BO75">
        <v>0</v>
      </c>
      <c r="BP75">
        <v>0</v>
      </c>
      <c r="BQ75">
        <v>1</v>
      </c>
      <c r="BR75">
        <v>0</v>
      </c>
    </row>
    <row r="76" spans="1:70" ht="12.75">
      <c r="A76" s="1" t="s">
        <v>59</v>
      </c>
      <c r="B76" s="1" t="str">
        <f>IF(('soupiska týmy'!$F$28&gt;=2),'soupiska týmy'!$B$2,"")</f>
        <v>Colorado Avalanche</v>
      </c>
      <c r="C76" s="16" t="s">
        <v>19</v>
      </c>
      <c r="D76" s="7" t="s">
        <v>327</v>
      </c>
      <c r="E76" s="1">
        <v>2</v>
      </c>
      <c r="F76" s="16" t="s">
        <v>23</v>
      </c>
      <c r="G76" s="19">
        <v>5</v>
      </c>
      <c r="I76" s="3">
        <f t="shared" si="22"/>
        <v>1</v>
      </c>
      <c r="J76" s="3">
        <f t="shared" si="23"/>
      </c>
      <c r="K76" s="3">
        <f t="shared" si="24"/>
      </c>
      <c r="L76" s="3">
        <f t="shared" si="25"/>
      </c>
      <c r="M76" s="3">
        <f t="shared" si="26"/>
        <v>1</v>
      </c>
      <c r="N76" s="3">
        <f t="shared" si="27"/>
      </c>
      <c r="O76" s="2">
        <f t="shared" si="28"/>
        <v>0</v>
      </c>
      <c r="P76" s="2">
        <f t="shared" si="29"/>
        <v>0</v>
      </c>
      <c r="Q76" s="3">
        <v>0</v>
      </c>
      <c r="R76" s="3">
        <v>0</v>
      </c>
      <c r="S76" s="3">
        <v>0</v>
      </c>
      <c r="T76" s="3">
        <v>0</v>
      </c>
      <c r="AS76" s="2">
        <f t="shared" si="32"/>
        <v>1</v>
      </c>
      <c r="AT76" s="2">
        <f t="shared" si="31"/>
        <v>1</v>
      </c>
      <c r="AU76">
        <v>0</v>
      </c>
      <c r="AV76">
        <v>1</v>
      </c>
      <c r="AW76">
        <v>1</v>
      </c>
      <c r="AX76">
        <v>0</v>
      </c>
      <c r="AY76">
        <v>2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1</v>
      </c>
      <c r="BH76">
        <v>2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</v>
      </c>
      <c r="BO76">
        <v>0</v>
      </c>
      <c r="BP76">
        <v>0</v>
      </c>
      <c r="BQ76">
        <v>0</v>
      </c>
      <c r="BR76">
        <v>0</v>
      </c>
    </row>
    <row r="77" spans="1:70" ht="12.75">
      <c r="A77" s="1" t="s">
        <v>130</v>
      </c>
      <c r="B77" s="1" t="str">
        <f>IF(('soupiska týmy'!$F$28&gt;=2),'soupiska týmy'!$B$2,"")</f>
        <v>Colorado Avalanche</v>
      </c>
      <c r="C77" s="16" t="s">
        <v>19</v>
      </c>
      <c r="D77" s="7" t="s">
        <v>324</v>
      </c>
      <c r="E77" s="1">
        <v>1</v>
      </c>
      <c r="F77" s="16" t="s">
        <v>23</v>
      </c>
      <c r="G77" s="19">
        <v>5</v>
      </c>
      <c r="I77" s="3">
        <f t="shared" si="22"/>
        <v>1</v>
      </c>
      <c r="J77" s="3">
        <f t="shared" si="23"/>
      </c>
      <c r="K77" s="3">
        <f t="shared" si="24"/>
      </c>
      <c r="L77" s="3">
        <f t="shared" si="25"/>
      </c>
      <c r="M77" s="3">
        <f t="shared" si="26"/>
        <v>1</v>
      </c>
      <c r="N77" s="3">
        <f t="shared" si="27"/>
      </c>
      <c r="O77" s="2">
        <f t="shared" si="28"/>
        <v>0</v>
      </c>
      <c r="P77" s="2">
        <f t="shared" si="29"/>
        <v>0</v>
      </c>
      <c r="Q77" s="3">
        <v>0</v>
      </c>
      <c r="R77" s="3">
        <v>0</v>
      </c>
      <c r="S77" s="3">
        <v>0</v>
      </c>
      <c r="T77" s="3">
        <v>0</v>
      </c>
      <c r="AS77" s="2">
        <f t="shared" si="32"/>
        <v>6</v>
      </c>
      <c r="AT77" s="2">
        <f t="shared" si="31"/>
        <v>0</v>
      </c>
      <c r="AU77">
        <v>0</v>
      </c>
      <c r="AV77">
        <v>1</v>
      </c>
      <c r="AW77">
        <v>2</v>
      </c>
      <c r="AX77">
        <v>0</v>
      </c>
      <c r="AY77">
        <v>1</v>
      </c>
      <c r="AZ77">
        <v>0</v>
      </c>
      <c r="BA77">
        <v>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2</v>
      </c>
      <c r="BI77">
        <v>1</v>
      </c>
      <c r="BJ77">
        <v>0</v>
      </c>
      <c r="BK77">
        <v>1</v>
      </c>
      <c r="BL77">
        <v>0</v>
      </c>
      <c r="BM77">
        <v>1</v>
      </c>
      <c r="BN77">
        <v>0</v>
      </c>
      <c r="BO77">
        <v>1</v>
      </c>
      <c r="BP77">
        <v>1</v>
      </c>
      <c r="BQ77">
        <v>1</v>
      </c>
      <c r="BR77">
        <v>0</v>
      </c>
    </row>
    <row r="78" spans="1:46" ht="12.75">
      <c r="A78" s="1" t="s">
        <v>17</v>
      </c>
      <c r="B78" s="1" t="str">
        <f>IF(('soupiska týmy'!$F$28&gt;=2),'soupiska týmy'!$B$2,"")</f>
        <v>Colorado Avalanche</v>
      </c>
      <c r="C78" s="16" t="s">
        <v>19</v>
      </c>
      <c r="D78" s="7" t="s">
        <v>328</v>
      </c>
      <c r="E78" s="1">
        <v>1</v>
      </c>
      <c r="F78" s="16" t="s">
        <v>23</v>
      </c>
      <c r="G78" s="19">
        <v>2</v>
      </c>
      <c r="I78" s="3">
        <f t="shared" si="22"/>
        <v>1</v>
      </c>
      <c r="J78" s="3">
        <f t="shared" si="23"/>
      </c>
      <c r="K78" s="3">
        <f t="shared" si="24"/>
      </c>
      <c r="L78" s="3">
        <f t="shared" si="25"/>
      </c>
      <c r="M78" s="3">
        <f t="shared" si="26"/>
        <v>1</v>
      </c>
      <c r="N78" s="3">
        <f t="shared" si="27"/>
      </c>
      <c r="O78" s="2">
        <f t="shared" si="28"/>
        <v>2</v>
      </c>
      <c r="P78" s="2">
        <f t="shared" si="29"/>
        <v>1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1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2">
        <f t="shared" si="32"/>
        <v>0</v>
      </c>
      <c r="AT78" s="2">
        <f t="shared" si="31"/>
        <v>0</v>
      </c>
    </row>
    <row r="79" spans="1:46" ht="12.75">
      <c r="A79" s="1" t="s">
        <v>43</v>
      </c>
      <c r="B79" s="1" t="str">
        <f>IF(('soupiska týmy'!$F$28&gt;=2),'soupiska týmy'!$B$2,"")</f>
        <v>Colorado Avalanche</v>
      </c>
      <c r="C79" s="16" t="s">
        <v>19</v>
      </c>
      <c r="D79" s="7" t="s">
        <v>327</v>
      </c>
      <c r="E79" s="1">
        <v>2</v>
      </c>
      <c r="F79" s="16" t="s">
        <v>23</v>
      </c>
      <c r="G79" s="19">
        <v>1</v>
      </c>
      <c r="H79" t="s">
        <v>53</v>
      </c>
      <c r="I79" s="3">
        <f t="shared" si="22"/>
        <v>1</v>
      </c>
      <c r="J79" s="3">
        <f t="shared" si="23"/>
      </c>
      <c r="K79" s="3">
        <f t="shared" si="24"/>
        <v>1</v>
      </c>
      <c r="L79" s="3">
        <f t="shared" si="25"/>
      </c>
      <c r="M79" s="3">
        <f t="shared" si="26"/>
      </c>
      <c r="N79" s="3">
        <f t="shared" si="27"/>
      </c>
      <c r="O79" s="2">
        <f t="shared" si="28"/>
        <v>3</v>
      </c>
      <c r="P79" s="2">
        <f t="shared" si="29"/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1</v>
      </c>
      <c r="X79" s="3">
        <v>0</v>
      </c>
      <c r="Y79" s="3">
        <v>1</v>
      </c>
      <c r="Z79" s="3">
        <v>0</v>
      </c>
      <c r="AA79" s="3">
        <v>0</v>
      </c>
      <c r="AB79" s="3">
        <v>0</v>
      </c>
      <c r="AC79" s="3">
        <v>1</v>
      </c>
      <c r="AD79" s="3">
        <v>1</v>
      </c>
      <c r="AE79" s="3">
        <v>1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1</v>
      </c>
      <c r="AM79" s="3">
        <v>0</v>
      </c>
      <c r="AN79" s="3">
        <v>0</v>
      </c>
      <c r="AO79" s="3">
        <v>0</v>
      </c>
      <c r="AP79" s="3">
        <v>0</v>
      </c>
      <c r="AQ79" s="3">
        <v>1</v>
      </c>
      <c r="AR79" s="3">
        <v>0</v>
      </c>
      <c r="AS79" s="2">
        <f t="shared" si="32"/>
        <v>0</v>
      </c>
      <c r="AT79" s="2">
        <f t="shared" si="31"/>
        <v>0</v>
      </c>
    </row>
    <row r="80" spans="1:46" ht="12.75">
      <c r="A80" s="1" t="s">
        <v>58</v>
      </c>
      <c r="B80" s="1" t="str">
        <f>IF(('soupiska týmy'!$F$28&gt;=2),'soupiska týmy'!$B$2,"")</f>
        <v>Colorado Avalanche</v>
      </c>
      <c r="C80" s="16" t="s">
        <v>19</v>
      </c>
      <c r="D80" s="7" t="s">
        <v>323</v>
      </c>
      <c r="E80" s="1">
        <v>2</v>
      </c>
      <c r="F80" s="16" t="s">
        <v>23</v>
      </c>
      <c r="G80" s="19">
        <v>3</v>
      </c>
      <c r="I80" s="3">
        <f t="shared" si="22"/>
        <v>1</v>
      </c>
      <c r="J80" s="3">
        <f t="shared" si="23"/>
      </c>
      <c r="K80" s="3">
        <f t="shared" si="24"/>
      </c>
      <c r="L80" s="3">
        <f t="shared" si="25"/>
      </c>
      <c r="M80" s="3">
        <f t="shared" si="26"/>
        <v>1</v>
      </c>
      <c r="N80" s="3">
        <f t="shared" si="27"/>
      </c>
      <c r="O80" s="2">
        <f t="shared" si="28"/>
        <v>2</v>
      </c>
      <c r="P80" s="2">
        <f t="shared" si="29"/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1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1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1</v>
      </c>
      <c r="AR80" s="3">
        <v>0</v>
      </c>
      <c r="AS80" s="2">
        <f t="shared" si="32"/>
        <v>0</v>
      </c>
      <c r="AT80" s="2">
        <f t="shared" si="31"/>
        <v>0</v>
      </c>
    </row>
    <row r="81" spans="1:46" ht="12.75">
      <c r="A81" s="1" t="s">
        <v>244</v>
      </c>
      <c r="B81" s="1" t="str">
        <f>IF(('soupiska týmy'!$F$28&gt;=2),'soupiska týmy'!$B$2,"")</f>
        <v>Colorado Avalanche</v>
      </c>
      <c r="C81" s="16" t="s">
        <v>19</v>
      </c>
      <c r="D81" s="7" t="s">
        <v>325</v>
      </c>
      <c r="E81" s="1">
        <v>2</v>
      </c>
      <c r="F81" s="16" t="s">
        <v>23</v>
      </c>
      <c r="G81" s="19">
        <v>1</v>
      </c>
      <c r="H81" t="s">
        <v>53</v>
      </c>
      <c r="I81" s="3">
        <f t="shared" si="22"/>
        <v>1</v>
      </c>
      <c r="J81" s="3">
        <f t="shared" si="23"/>
      </c>
      <c r="K81" s="3">
        <f t="shared" si="24"/>
        <v>1</v>
      </c>
      <c r="L81" s="3">
        <f t="shared" si="25"/>
      </c>
      <c r="M81" s="3">
        <f t="shared" si="26"/>
      </c>
      <c r="N81" s="3">
        <f t="shared" si="27"/>
      </c>
      <c r="O81" s="2">
        <f t="shared" si="28"/>
        <v>3</v>
      </c>
      <c r="P81" s="2">
        <f t="shared" si="29"/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1</v>
      </c>
      <c r="AB81" s="3">
        <v>0</v>
      </c>
      <c r="AC81" s="3">
        <v>1</v>
      </c>
      <c r="AD81" s="3">
        <v>0</v>
      </c>
      <c r="AE81" s="3">
        <v>2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2">
        <f t="shared" si="32"/>
        <v>0</v>
      </c>
      <c r="AT81" s="2">
        <f t="shared" si="31"/>
        <v>0</v>
      </c>
    </row>
    <row r="82" spans="1:70" ht="12.75">
      <c r="A82" s="1" t="s">
        <v>238</v>
      </c>
      <c r="B82" s="1" t="str">
        <f>IF(('soupiska týmy'!$F$28&gt;=2),'soupiska týmy'!$B$2,"")</f>
        <v>Colorado Avalanche</v>
      </c>
      <c r="C82" s="16" t="s">
        <v>19</v>
      </c>
      <c r="D82" s="7" t="s">
        <v>321</v>
      </c>
      <c r="E82" s="1">
        <v>0</v>
      </c>
      <c r="F82" s="16" t="s">
        <v>23</v>
      </c>
      <c r="G82" s="19">
        <v>1</v>
      </c>
      <c r="I82" s="3">
        <f t="shared" si="22"/>
        <v>1</v>
      </c>
      <c r="J82" s="3">
        <f t="shared" si="23"/>
      </c>
      <c r="K82" s="3">
        <f t="shared" si="24"/>
      </c>
      <c r="L82" s="3">
        <f t="shared" si="25"/>
      </c>
      <c r="M82" s="3">
        <f t="shared" si="26"/>
        <v>1</v>
      </c>
      <c r="N82" s="3">
        <f t="shared" si="27"/>
      </c>
      <c r="O82" s="2">
        <f t="shared" si="28"/>
        <v>0</v>
      </c>
      <c r="P82" s="2">
        <f t="shared" si="29"/>
        <v>0</v>
      </c>
      <c r="Q82" s="3">
        <v>0</v>
      </c>
      <c r="R82" s="3">
        <v>0</v>
      </c>
      <c r="S82" s="3">
        <v>0</v>
      </c>
      <c r="T82" s="3">
        <v>0</v>
      </c>
      <c r="AS82" s="2">
        <f t="shared" si="32"/>
        <v>1</v>
      </c>
      <c r="AT82" s="2">
        <f t="shared" si="31"/>
        <v>1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1</v>
      </c>
      <c r="BN82">
        <v>0</v>
      </c>
      <c r="BO82">
        <v>0</v>
      </c>
      <c r="BP82">
        <v>0</v>
      </c>
      <c r="BQ82">
        <v>0</v>
      </c>
      <c r="BR82">
        <v>0</v>
      </c>
    </row>
    <row r="83" spans="1:70" ht="12.75">
      <c r="A83" s="1" t="s">
        <v>254</v>
      </c>
      <c r="B83" s="1" t="str">
        <f>IF(('soupiska týmy'!$F$28&gt;=2),'soupiska týmy'!$B$2,"")</f>
        <v>Colorado Avalanche</v>
      </c>
      <c r="C83" s="16" t="s">
        <v>19</v>
      </c>
      <c r="D83" s="7" t="s">
        <v>328</v>
      </c>
      <c r="E83" s="1">
        <v>0</v>
      </c>
      <c r="F83" s="16" t="s">
        <v>23</v>
      </c>
      <c r="G83" s="19">
        <v>3</v>
      </c>
      <c r="I83" s="3">
        <f t="shared" si="22"/>
        <v>1</v>
      </c>
      <c r="J83" s="3">
        <f t="shared" si="23"/>
      </c>
      <c r="K83" s="3">
        <f t="shared" si="24"/>
      </c>
      <c r="L83" s="3">
        <f t="shared" si="25"/>
      </c>
      <c r="M83" s="3">
        <f t="shared" si="26"/>
        <v>1</v>
      </c>
      <c r="N83" s="3">
        <f t="shared" si="27"/>
      </c>
      <c r="O83" s="2">
        <f t="shared" si="28"/>
        <v>0</v>
      </c>
      <c r="P83" s="2">
        <f t="shared" si="29"/>
        <v>0</v>
      </c>
      <c r="Q83" s="3">
        <v>0</v>
      </c>
      <c r="R83" s="3">
        <v>0</v>
      </c>
      <c r="S83" s="3">
        <v>0</v>
      </c>
      <c r="T83" s="3">
        <v>0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2">
        <f t="shared" si="32"/>
        <v>1</v>
      </c>
      <c r="AT83" s="2">
        <f t="shared" si="31"/>
        <v>0</v>
      </c>
      <c r="AU83">
        <v>0</v>
      </c>
      <c r="AV83">
        <v>0</v>
      </c>
      <c r="AW83">
        <v>1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</row>
    <row r="84" spans="1:46" ht="12.75">
      <c r="A84" s="1" t="s">
        <v>248</v>
      </c>
      <c r="B84" s="1" t="str">
        <f>IF(('soupiska týmy'!$F$28&gt;=2),'soupiska týmy'!$B$2,"")</f>
        <v>Colorado Avalanche</v>
      </c>
      <c r="C84" s="16" t="s">
        <v>19</v>
      </c>
      <c r="D84" s="7" t="s">
        <v>326</v>
      </c>
      <c r="E84" s="1">
        <v>1</v>
      </c>
      <c r="F84" s="16" t="s">
        <v>23</v>
      </c>
      <c r="G84" s="19">
        <v>2</v>
      </c>
      <c r="I84" s="3">
        <f t="shared" si="22"/>
        <v>1</v>
      </c>
      <c r="J84" s="3">
        <f t="shared" si="23"/>
      </c>
      <c r="K84" s="3">
        <f t="shared" si="24"/>
      </c>
      <c r="L84" s="3">
        <f t="shared" si="25"/>
      </c>
      <c r="M84" s="3">
        <f t="shared" si="26"/>
        <v>1</v>
      </c>
      <c r="N84" s="3">
        <f t="shared" si="27"/>
      </c>
      <c r="O84" s="2">
        <f t="shared" si="28"/>
        <v>4</v>
      </c>
      <c r="P84" s="2">
        <f t="shared" si="29"/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1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">
        <v>0</v>
      </c>
      <c r="AC84" s="3">
        <v>0</v>
      </c>
      <c r="AD84" s="3">
        <v>1</v>
      </c>
      <c r="AE84" s="3">
        <v>1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2</v>
      </c>
      <c r="AR84" s="3">
        <v>0</v>
      </c>
      <c r="AS84" s="2">
        <f t="shared" si="32"/>
        <v>0</v>
      </c>
      <c r="AT84" s="2">
        <f t="shared" si="31"/>
        <v>0</v>
      </c>
    </row>
    <row r="85" spans="1:70" ht="12.75">
      <c r="A85" s="1" t="s">
        <v>216</v>
      </c>
      <c r="B85" s="1" t="str">
        <f>IF(('soupiska týmy'!$F$28&gt;=2),'soupiska týmy'!$B$2,"")</f>
        <v>Colorado Avalanche</v>
      </c>
      <c r="C85" s="16" t="s">
        <v>19</v>
      </c>
      <c r="D85" s="7" t="s">
        <v>323</v>
      </c>
      <c r="E85" s="1">
        <v>6</v>
      </c>
      <c r="F85" s="16" t="s">
        <v>23</v>
      </c>
      <c r="G85" s="19">
        <v>2</v>
      </c>
      <c r="I85" s="3">
        <f t="shared" si="22"/>
        <v>1</v>
      </c>
      <c r="J85" s="3">
        <f t="shared" si="23"/>
        <v>1</v>
      </c>
      <c r="K85" s="3">
        <f t="shared" si="24"/>
      </c>
      <c r="L85" s="3">
        <f t="shared" si="25"/>
      </c>
      <c r="M85" s="3">
        <f t="shared" si="26"/>
      </c>
      <c r="N85" s="3">
        <f t="shared" si="27"/>
      </c>
      <c r="O85" s="2">
        <f t="shared" si="28"/>
        <v>0</v>
      </c>
      <c r="P85" s="2">
        <f t="shared" si="29"/>
        <v>0</v>
      </c>
      <c r="Q85" s="3">
        <v>0</v>
      </c>
      <c r="R85" s="3">
        <v>0</v>
      </c>
      <c r="S85" s="3">
        <v>0</v>
      </c>
      <c r="T85" s="3">
        <v>0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2">
        <f t="shared" si="32"/>
        <v>1</v>
      </c>
      <c r="AT85" s="2">
        <f t="shared" si="31"/>
        <v>0</v>
      </c>
      <c r="AU85">
        <v>2</v>
      </c>
      <c r="AV85">
        <v>1</v>
      </c>
      <c r="AW85">
        <v>0</v>
      </c>
      <c r="AX85">
        <v>0</v>
      </c>
      <c r="AY85">
        <v>0</v>
      </c>
      <c r="AZ85">
        <v>1</v>
      </c>
      <c r="BA85">
        <v>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3</v>
      </c>
      <c r="BH85">
        <v>0</v>
      </c>
      <c r="BI85">
        <v>0</v>
      </c>
      <c r="BJ85">
        <v>0</v>
      </c>
      <c r="BK85">
        <v>1</v>
      </c>
      <c r="BL85">
        <v>2</v>
      </c>
      <c r="BM85">
        <v>0</v>
      </c>
      <c r="BN85">
        <v>0</v>
      </c>
      <c r="BO85">
        <v>0</v>
      </c>
      <c r="BP85">
        <v>3</v>
      </c>
      <c r="BQ85">
        <v>0</v>
      </c>
      <c r="BR85">
        <v>0</v>
      </c>
    </row>
    <row r="86" spans="1:46" ht="12.75">
      <c r="A86" s="1" t="s">
        <v>204</v>
      </c>
      <c r="B86" s="1" t="str">
        <f>IF(('soupiska týmy'!$F$28&gt;=2),'soupiska týmy'!$B$2,"")</f>
        <v>Colorado Avalanche</v>
      </c>
      <c r="C86" s="16" t="s">
        <v>19</v>
      </c>
      <c r="D86" s="7" t="s">
        <v>324</v>
      </c>
      <c r="E86" s="1">
        <v>1</v>
      </c>
      <c r="F86" s="16" t="s">
        <v>23</v>
      </c>
      <c r="G86" s="19">
        <v>2</v>
      </c>
      <c r="I86" s="3">
        <f t="shared" si="22"/>
        <v>1</v>
      </c>
      <c r="J86" s="3">
        <f t="shared" si="23"/>
      </c>
      <c r="K86" s="3">
        <f t="shared" si="24"/>
      </c>
      <c r="L86" s="3">
        <f t="shared" si="25"/>
      </c>
      <c r="M86" s="3">
        <f t="shared" si="26"/>
        <v>1</v>
      </c>
      <c r="N86" s="3">
        <f t="shared" si="27"/>
      </c>
      <c r="O86" s="2">
        <f t="shared" si="28"/>
        <v>2</v>
      </c>
      <c r="P86" s="2">
        <f t="shared" si="29"/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1</v>
      </c>
      <c r="W86" s="3">
        <v>0</v>
      </c>
      <c r="X86" s="3">
        <v>0</v>
      </c>
      <c r="Y86" s="3">
        <v>1</v>
      </c>
      <c r="Z86" s="3">
        <v>0</v>
      </c>
      <c r="AA86" s="3">
        <v>2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2">
        <f t="shared" si="32"/>
        <v>0</v>
      </c>
      <c r="AT86" s="2">
        <f t="shared" si="31"/>
        <v>0</v>
      </c>
    </row>
    <row r="87" spans="1:70" ht="12.75">
      <c r="A87" s="1" t="s">
        <v>229</v>
      </c>
      <c r="B87" s="1" t="str">
        <f>IF(('soupiska týmy'!$F$28&gt;=2),'soupiska týmy'!$B$2,"")</f>
        <v>Colorado Avalanche</v>
      </c>
      <c r="C87" s="16" t="s">
        <v>19</v>
      </c>
      <c r="D87" s="7" t="s">
        <v>327</v>
      </c>
      <c r="E87" s="1">
        <v>0</v>
      </c>
      <c r="F87" s="16" t="s">
        <v>23</v>
      </c>
      <c r="G87" s="19">
        <v>2</v>
      </c>
      <c r="I87" s="3">
        <f t="shared" si="22"/>
        <v>1</v>
      </c>
      <c r="J87" s="3">
        <f t="shared" si="23"/>
      </c>
      <c r="K87" s="3">
        <f t="shared" si="24"/>
      </c>
      <c r="L87" s="3">
        <f t="shared" si="25"/>
      </c>
      <c r="M87" s="3">
        <f t="shared" si="26"/>
        <v>1</v>
      </c>
      <c r="N87" s="3">
        <f t="shared" si="27"/>
      </c>
      <c r="O87" s="2">
        <f t="shared" si="28"/>
        <v>0</v>
      </c>
      <c r="P87" s="2">
        <f t="shared" si="29"/>
        <v>0</v>
      </c>
      <c r="Q87" s="3">
        <v>0</v>
      </c>
      <c r="R87" s="3">
        <v>0</v>
      </c>
      <c r="S87" s="3">
        <v>0</v>
      </c>
      <c r="T87" s="3">
        <v>0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2">
        <f t="shared" si="32"/>
        <v>1</v>
      </c>
      <c r="AT87" s="2">
        <f t="shared" si="31"/>
        <v>1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1</v>
      </c>
    </row>
    <row r="88" spans="1:46" ht="12.75">
      <c r="A88" s="1" t="s">
        <v>72</v>
      </c>
      <c r="B88" s="1" t="str">
        <f>IF(('soupiska týmy'!$F$28&gt;=2),'soupiska týmy'!$B$2,"")</f>
        <v>Colorado Avalanche</v>
      </c>
      <c r="C88" s="16" t="s">
        <v>19</v>
      </c>
      <c r="D88" s="7" t="s">
        <v>321</v>
      </c>
      <c r="E88" s="1">
        <v>0</v>
      </c>
      <c r="F88" s="16" t="s">
        <v>23</v>
      </c>
      <c r="G88" s="19">
        <v>4</v>
      </c>
      <c r="I88" s="3">
        <f t="shared" si="22"/>
        <v>1</v>
      </c>
      <c r="J88" s="3">
        <f t="shared" si="23"/>
      </c>
      <c r="K88" s="3">
        <f t="shared" si="24"/>
      </c>
      <c r="L88" s="3">
        <f t="shared" si="25"/>
      </c>
      <c r="M88" s="3">
        <f t="shared" si="26"/>
        <v>1</v>
      </c>
      <c r="N88" s="3">
        <f t="shared" si="27"/>
      </c>
      <c r="O88" s="2">
        <f t="shared" si="28"/>
        <v>0</v>
      </c>
      <c r="P88" s="2">
        <f t="shared" si="29"/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2">
        <f t="shared" si="32"/>
        <v>0</v>
      </c>
      <c r="AT88" s="2">
        <f t="shared" si="31"/>
        <v>0</v>
      </c>
    </row>
    <row r="89" spans="1:70" ht="12.75">
      <c r="A89" s="1" t="s">
        <v>32</v>
      </c>
      <c r="B89" s="1" t="str">
        <f>IF(('soupiska týmy'!$F$28&gt;=2),'soupiska týmy'!$B$2,"")</f>
        <v>Colorado Avalanche</v>
      </c>
      <c r="C89" s="16" t="s">
        <v>19</v>
      </c>
      <c r="D89" s="7" t="s">
        <v>326</v>
      </c>
      <c r="E89" s="1">
        <v>2</v>
      </c>
      <c r="F89" s="16" t="s">
        <v>23</v>
      </c>
      <c r="G89" s="19">
        <v>4</v>
      </c>
      <c r="I89" s="3">
        <f t="shared" si="22"/>
        <v>1</v>
      </c>
      <c r="J89" s="3">
        <f t="shared" si="23"/>
      </c>
      <c r="K89" s="3">
        <f t="shared" si="24"/>
      </c>
      <c r="L89" s="3">
        <f t="shared" si="25"/>
      </c>
      <c r="M89" s="3">
        <f t="shared" si="26"/>
        <v>1</v>
      </c>
      <c r="N89" s="3">
        <f t="shared" si="27"/>
      </c>
      <c r="O89" s="2">
        <f t="shared" si="28"/>
        <v>0</v>
      </c>
      <c r="P89" s="2">
        <f t="shared" si="29"/>
        <v>0</v>
      </c>
      <c r="Q89" s="3">
        <v>0</v>
      </c>
      <c r="R89" s="3">
        <v>0</v>
      </c>
      <c r="S89" s="3">
        <v>0</v>
      </c>
      <c r="T89" s="3">
        <v>0</v>
      </c>
      <c r="AS89" s="2">
        <f t="shared" si="32"/>
        <v>1</v>
      </c>
      <c r="AT89" s="2">
        <f t="shared" si="31"/>
        <v>0</v>
      </c>
      <c r="AU89">
        <v>0</v>
      </c>
      <c r="AV89">
        <v>1</v>
      </c>
      <c r="AW89">
        <v>1</v>
      </c>
      <c r="AX89">
        <v>0</v>
      </c>
      <c r="AY89">
        <v>0</v>
      </c>
      <c r="AZ89">
        <v>1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</v>
      </c>
      <c r="BL89">
        <v>0</v>
      </c>
      <c r="BM89">
        <v>0</v>
      </c>
      <c r="BN89">
        <v>0</v>
      </c>
      <c r="BO89">
        <v>0</v>
      </c>
      <c r="BP89">
        <v>2</v>
      </c>
      <c r="BQ89">
        <v>0</v>
      </c>
      <c r="BR89">
        <v>0</v>
      </c>
    </row>
    <row r="90" spans="1:70" ht="12.75">
      <c r="A90" s="1" t="s">
        <v>49</v>
      </c>
      <c r="B90" s="1" t="str">
        <f>IF(('soupiska týmy'!$F$28&gt;=2),'soupiska týmy'!$B$2,"")</f>
        <v>Colorado Avalanche</v>
      </c>
      <c r="C90" s="16" t="s">
        <v>19</v>
      </c>
      <c r="D90" s="7" t="s">
        <v>325</v>
      </c>
      <c r="E90" s="1">
        <v>0</v>
      </c>
      <c r="F90" s="16" t="s">
        <v>23</v>
      </c>
      <c r="G90" s="19">
        <v>3</v>
      </c>
      <c r="I90" s="3">
        <f t="shared" si="22"/>
        <v>1</v>
      </c>
      <c r="J90" s="3">
        <f t="shared" si="23"/>
      </c>
      <c r="K90" s="3">
        <f t="shared" si="24"/>
      </c>
      <c r="L90" s="3">
        <f t="shared" si="25"/>
      </c>
      <c r="M90" s="3">
        <f t="shared" si="26"/>
        <v>1</v>
      </c>
      <c r="N90" s="3">
        <f t="shared" si="27"/>
      </c>
      <c r="O90" s="2">
        <f t="shared" si="28"/>
        <v>0</v>
      </c>
      <c r="P90" s="2">
        <f t="shared" si="29"/>
        <v>0</v>
      </c>
      <c r="Q90" s="3">
        <v>0</v>
      </c>
      <c r="R90" s="3">
        <v>0</v>
      </c>
      <c r="S90" s="3">
        <v>0</v>
      </c>
      <c r="T90" s="3">
        <v>0</v>
      </c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2">
        <f t="shared" si="32"/>
        <v>3</v>
      </c>
      <c r="AT90" s="2">
        <f t="shared" si="31"/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1</v>
      </c>
      <c r="BB90">
        <v>1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1</v>
      </c>
      <c r="BN90">
        <v>0</v>
      </c>
      <c r="BO90">
        <v>0</v>
      </c>
      <c r="BP90">
        <v>0</v>
      </c>
      <c r="BQ90">
        <v>1</v>
      </c>
      <c r="BR90">
        <v>0</v>
      </c>
    </row>
    <row r="91" spans="1:46" ht="12.75">
      <c r="A91" s="1" t="s">
        <v>13</v>
      </c>
      <c r="B91" s="1" t="str">
        <f>IF(('soupiska týmy'!$F$28&gt;=2),'soupiska týmy'!$B$2,"")</f>
        <v>Colorado Avalanche</v>
      </c>
      <c r="C91" s="16" t="s">
        <v>19</v>
      </c>
      <c r="D91" s="7" t="s">
        <v>328</v>
      </c>
      <c r="E91" s="1">
        <v>3</v>
      </c>
      <c r="F91" s="16" t="s">
        <v>23</v>
      </c>
      <c r="G91" s="19">
        <v>0</v>
      </c>
      <c r="I91" s="3">
        <f aca="true" t="shared" si="33" ref="I91:I113">IF((G91&lt;&gt;""),1,"")</f>
        <v>1</v>
      </c>
      <c r="J91" s="3">
        <f aca="true" t="shared" si="34" ref="J91:J113">IF((G91&lt;&gt;""),IF(AND((E91&gt;G91),(H91="")),1,""),"")</f>
        <v>1</v>
      </c>
      <c r="K91" s="3">
        <f aca="true" t="shared" si="35" ref="K91:K113">IF((G91&lt;&gt;""),IF(AND((E91&gt;G91),(H91="p")),1,""),"")</f>
      </c>
      <c r="L91" s="3">
        <f aca="true" t="shared" si="36" ref="L91:L113">IF((G91&lt;&gt;""),IF(AND((G91&gt;E91),(H91="p")),1,""),"")</f>
      </c>
      <c r="M91" s="3">
        <f aca="true" t="shared" si="37" ref="M91:M113">IF((G91&lt;&gt;""),IF(AND((G91&gt;E91),(H91="")),1,""),"")</f>
      </c>
      <c r="N91" s="3">
        <f aca="true" t="shared" si="38" ref="N91:N113">IF(AND((G91&lt;&gt;""),(G91=0)),1,"")</f>
        <v>1</v>
      </c>
      <c r="O91" s="2">
        <f aca="true" t="shared" si="39" ref="O91:O113">(((((S91+W91)+AA91)+AE91)+AI91)+AM91)+AQ91</f>
        <v>3</v>
      </c>
      <c r="P91" s="2">
        <f aca="true" t="shared" si="40" ref="P91:P113">(((((T91+X91)+AB91)+AF91)+AJ91)+AN91)+AR91</f>
        <v>2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1</v>
      </c>
      <c r="Z91" s="3">
        <v>1</v>
      </c>
      <c r="AA91" s="3">
        <v>2</v>
      </c>
      <c r="AB91" s="3">
        <v>0</v>
      </c>
      <c r="AC91" s="3">
        <v>0</v>
      </c>
      <c r="AD91" s="3">
        <v>1</v>
      </c>
      <c r="AE91" s="3">
        <v>0</v>
      </c>
      <c r="AF91" s="3">
        <v>1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1</v>
      </c>
      <c r="AO91" s="3">
        <v>1</v>
      </c>
      <c r="AP91" s="3">
        <v>1</v>
      </c>
      <c r="AQ91" s="3">
        <v>0</v>
      </c>
      <c r="AR91" s="3">
        <v>0</v>
      </c>
      <c r="AS91" s="2">
        <f t="shared" si="32"/>
        <v>0</v>
      </c>
      <c r="AT91" s="2">
        <f t="shared" si="31"/>
        <v>0</v>
      </c>
    </row>
    <row r="92" spans="1:70" ht="12.75">
      <c r="A92" s="1" t="s">
        <v>21</v>
      </c>
      <c r="B92" s="1" t="str">
        <f>IF(('soupiska týmy'!$F$28&gt;=2),'soupiska týmy'!$B$2,"")</f>
        <v>Colorado Avalanche</v>
      </c>
      <c r="C92" s="16" t="s">
        <v>19</v>
      </c>
      <c r="D92" s="7" t="s">
        <v>324</v>
      </c>
      <c r="E92" s="1">
        <v>5</v>
      </c>
      <c r="F92" s="16" t="s">
        <v>23</v>
      </c>
      <c r="G92" s="19">
        <v>4</v>
      </c>
      <c r="I92" s="3">
        <f t="shared" si="33"/>
        <v>1</v>
      </c>
      <c r="J92" s="3">
        <f t="shared" si="34"/>
        <v>1</v>
      </c>
      <c r="K92" s="3">
        <f t="shared" si="35"/>
      </c>
      <c r="L92" s="3">
        <f t="shared" si="36"/>
      </c>
      <c r="M92" s="3">
        <f t="shared" si="37"/>
      </c>
      <c r="N92" s="3">
        <f t="shared" si="38"/>
      </c>
      <c r="O92" s="2">
        <f t="shared" si="39"/>
        <v>0</v>
      </c>
      <c r="P92" s="2">
        <f t="shared" si="40"/>
        <v>0</v>
      </c>
      <c r="Q92" s="3">
        <v>0</v>
      </c>
      <c r="R92" s="3">
        <v>0</v>
      </c>
      <c r="S92" s="3">
        <v>0</v>
      </c>
      <c r="T92" s="3">
        <v>0</v>
      </c>
      <c r="AS92" s="2">
        <f t="shared" si="32"/>
        <v>5</v>
      </c>
      <c r="AT92" s="2">
        <f t="shared" si="31"/>
        <v>0</v>
      </c>
      <c r="AU92">
        <v>2</v>
      </c>
      <c r="AV92">
        <v>1</v>
      </c>
      <c r="AW92">
        <v>0</v>
      </c>
      <c r="AX92">
        <v>0</v>
      </c>
      <c r="AY92">
        <v>1</v>
      </c>
      <c r="AZ92">
        <v>1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2</v>
      </c>
      <c r="BH92">
        <v>0</v>
      </c>
      <c r="BI92">
        <v>1</v>
      </c>
      <c r="BJ92">
        <v>0</v>
      </c>
      <c r="BK92">
        <v>0</v>
      </c>
      <c r="BL92">
        <v>0</v>
      </c>
      <c r="BM92">
        <v>3</v>
      </c>
      <c r="BN92">
        <v>0</v>
      </c>
      <c r="BO92">
        <v>0</v>
      </c>
      <c r="BP92">
        <v>1</v>
      </c>
      <c r="BQ92">
        <v>0</v>
      </c>
      <c r="BR92">
        <v>0</v>
      </c>
    </row>
    <row r="93" spans="1:46" ht="12.75">
      <c r="A93" s="1" t="s">
        <v>257</v>
      </c>
      <c r="B93" s="1" t="str">
        <f>IF(('soupiska týmy'!$F$28&gt;=2),'soupiska týmy'!$B$2,"")</f>
        <v>Colorado Avalanche</v>
      </c>
      <c r="C93" s="16" t="s">
        <v>19</v>
      </c>
      <c r="D93" s="7" t="s">
        <v>323</v>
      </c>
      <c r="E93" s="1">
        <v>2</v>
      </c>
      <c r="F93" s="16" t="s">
        <v>23</v>
      </c>
      <c r="G93" s="19">
        <v>3</v>
      </c>
      <c r="H93" t="s">
        <v>53</v>
      </c>
      <c r="I93" s="3">
        <f t="shared" si="33"/>
        <v>1</v>
      </c>
      <c r="J93" s="3">
        <f t="shared" si="34"/>
      </c>
      <c r="K93" s="3">
        <f t="shared" si="35"/>
      </c>
      <c r="L93" s="3">
        <f t="shared" si="36"/>
        <v>1</v>
      </c>
      <c r="M93" s="3">
        <f t="shared" si="37"/>
      </c>
      <c r="N93" s="3">
        <f t="shared" si="38"/>
      </c>
      <c r="O93" s="2">
        <f t="shared" si="39"/>
        <v>1</v>
      </c>
      <c r="P93" s="2">
        <f t="shared" si="40"/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1</v>
      </c>
      <c r="W93" s="3">
        <v>0</v>
      </c>
      <c r="X93" s="3">
        <v>0</v>
      </c>
      <c r="Y93" s="3">
        <v>0</v>
      </c>
      <c r="Z93" s="3">
        <v>1</v>
      </c>
      <c r="AA93" s="3">
        <v>1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2">
        <f t="shared" si="32"/>
        <v>0</v>
      </c>
      <c r="AT93" s="2">
        <f t="shared" si="31"/>
        <v>0</v>
      </c>
    </row>
    <row r="94" spans="1:46" ht="12.75">
      <c r="A94" s="1" t="s">
        <v>250</v>
      </c>
      <c r="B94" s="1" t="str">
        <f>IF(('soupiska týmy'!$F$28&gt;=2),'soupiska týmy'!$B$2,"")</f>
        <v>Colorado Avalanche</v>
      </c>
      <c r="C94" s="16" t="s">
        <v>19</v>
      </c>
      <c r="D94" s="7" t="s">
        <v>327</v>
      </c>
      <c r="E94" s="1">
        <v>1</v>
      </c>
      <c r="F94" s="16" t="s">
        <v>23</v>
      </c>
      <c r="G94" s="19">
        <v>3</v>
      </c>
      <c r="I94" s="3">
        <f t="shared" si="33"/>
        <v>1</v>
      </c>
      <c r="J94" s="3">
        <f t="shared" si="34"/>
      </c>
      <c r="K94" s="3">
        <f t="shared" si="35"/>
      </c>
      <c r="L94" s="3">
        <f t="shared" si="36"/>
      </c>
      <c r="M94" s="3">
        <f t="shared" si="37"/>
        <v>1</v>
      </c>
      <c r="N94" s="3">
        <f t="shared" si="38"/>
      </c>
      <c r="O94" s="2">
        <f t="shared" si="39"/>
        <v>4</v>
      </c>
      <c r="P94" s="2">
        <f t="shared" si="40"/>
        <v>2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1</v>
      </c>
      <c r="AE94" s="3">
        <v>1</v>
      </c>
      <c r="AF94" s="3">
        <v>1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2">
        <f t="shared" si="32"/>
        <v>0</v>
      </c>
      <c r="AT94" s="2">
        <f t="shared" si="31"/>
        <v>0</v>
      </c>
    </row>
    <row r="95" spans="1:70" ht="12.75">
      <c r="A95" s="1" t="s">
        <v>245</v>
      </c>
      <c r="B95" s="1" t="str">
        <f>IF(('soupiska týmy'!$F$28&gt;=2),'soupiska týmy'!$B$2,"")</f>
        <v>Colorado Avalanche</v>
      </c>
      <c r="C95" s="16" t="s">
        <v>19</v>
      </c>
      <c r="D95" s="7" t="s">
        <v>321</v>
      </c>
      <c r="E95" s="1">
        <v>2</v>
      </c>
      <c r="F95" s="16" t="s">
        <v>23</v>
      </c>
      <c r="G95" s="19">
        <v>0</v>
      </c>
      <c r="I95" s="3">
        <f t="shared" si="33"/>
        <v>1</v>
      </c>
      <c r="J95" s="3">
        <f t="shared" si="34"/>
        <v>1</v>
      </c>
      <c r="K95" s="3">
        <f t="shared" si="35"/>
      </c>
      <c r="L95" s="3">
        <f t="shared" si="36"/>
      </c>
      <c r="M95" s="3">
        <f t="shared" si="37"/>
      </c>
      <c r="N95" s="3">
        <f t="shared" si="38"/>
        <v>1</v>
      </c>
      <c r="O95" s="2">
        <f t="shared" si="39"/>
        <v>0</v>
      </c>
      <c r="P95" s="2">
        <f t="shared" si="40"/>
        <v>0</v>
      </c>
      <c r="Q95" s="3">
        <v>0</v>
      </c>
      <c r="R95" s="3">
        <v>0</v>
      </c>
      <c r="S95" s="3">
        <v>0</v>
      </c>
      <c r="T95" s="3">
        <v>0</v>
      </c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2">
        <f t="shared" si="32"/>
        <v>1</v>
      </c>
      <c r="AT95" s="2">
        <f aca="true" t="shared" si="41" ref="AT95:AT113">((((AX95+BB95)+BF95)+BJ95)+BN95)+BR95</f>
        <v>0</v>
      </c>
      <c r="AU95">
        <v>1</v>
      </c>
      <c r="AV95">
        <v>1</v>
      </c>
      <c r="AW95">
        <v>1</v>
      </c>
      <c r="AX95">
        <v>0</v>
      </c>
      <c r="AY95">
        <v>0</v>
      </c>
      <c r="AZ95">
        <v>1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1</v>
      </c>
      <c r="BI95">
        <v>0</v>
      </c>
      <c r="BJ95">
        <v>0</v>
      </c>
      <c r="BK95">
        <v>1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</row>
    <row r="96" spans="1:46" ht="12.75">
      <c r="A96" s="1" t="s">
        <v>242</v>
      </c>
      <c r="B96" s="1" t="str">
        <f>IF(('soupiska týmy'!$F$28&gt;=2),'soupiska týmy'!$B$2,"")</f>
        <v>Colorado Avalanche</v>
      </c>
      <c r="C96" s="16" t="s">
        <v>19</v>
      </c>
      <c r="D96" s="7" t="s">
        <v>325</v>
      </c>
      <c r="E96" s="1">
        <v>1</v>
      </c>
      <c r="F96" s="16" t="s">
        <v>23</v>
      </c>
      <c r="G96" s="19">
        <v>2</v>
      </c>
      <c r="H96" t="s">
        <v>53</v>
      </c>
      <c r="I96" s="3">
        <f t="shared" si="33"/>
        <v>1</v>
      </c>
      <c r="J96" s="3">
        <f t="shared" si="34"/>
      </c>
      <c r="K96" s="3">
        <f t="shared" si="35"/>
      </c>
      <c r="L96" s="3">
        <f t="shared" si="36"/>
        <v>1</v>
      </c>
      <c r="M96" s="3">
        <f t="shared" si="37"/>
      </c>
      <c r="N96" s="3">
        <f t="shared" si="38"/>
      </c>
      <c r="O96" s="2">
        <f t="shared" si="39"/>
        <v>4</v>
      </c>
      <c r="P96" s="2">
        <f t="shared" si="40"/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1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1</v>
      </c>
      <c r="AN96" s="3">
        <v>1</v>
      </c>
      <c r="AO96" s="3">
        <v>0</v>
      </c>
      <c r="AP96" s="3">
        <v>1</v>
      </c>
      <c r="AQ96" s="3">
        <v>1</v>
      </c>
      <c r="AR96" s="3">
        <v>0</v>
      </c>
      <c r="AS96" s="2">
        <f aca="true" t="shared" si="42" ref="AS96:AS113">((((AW96+BA96)+BE96)+BI96)+BM96)+BQ96</f>
        <v>0</v>
      </c>
      <c r="AT96" s="2">
        <f t="shared" si="41"/>
        <v>0</v>
      </c>
    </row>
    <row r="97" spans="1:46" ht="12.75">
      <c r="A97" s="1" t="s">
        <v>228</v>
      </c>
      <c r="B97" s="1" t="str">
        <f>IF(('soupiska týmy'!$F$28&gt;=2),'soupiska týmy'!$B$2,"")</f>
        <v>Colorado Avalanche</v>
      </c>
      <c r="C97" s="16" t="s">
        <v>19</v>
      </c>
      <c r="D97" s="7" t="s">
        <v>326</v>
      </c>
      <c r="E97" s="1">
        <v>8</v>
      </c>
      <c r="F97" s="16" t="s">
        <v>23</v>
      </c>
      <c r="G97" s="19">
        <v>2</v>
      </c>
      <c r="I97" s="3">
        <f t="shared" si="33"/>
        <v>1</v>
      </c>
      <c r="J97" s="3">
        <f t="shared" si="34"/>
        <v>1</v>
      </c>
      <c r="K97" s="3">
        <f t="shared" si="35"/>
      </c>
      <c r="L97" s="3">
        <f t="shared" si="36"/>
      </c>
      <c r="M97" s="3">
        <f t="shared" si="37"/>
      </c>
      <c r="N97" s="3">
        <f t="shared" si="38"/>
      </c>
      <c r="O97" s="2">
        <f t="shared" si="39"/>
        <v>2</v>
      </c>
      <c r="P97" s="2">
        <f t="shared" si="40"/>
        <v>0</v>
      </c>
      <c r="Q97" s="3">
        <v>0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2</v>
      </c>
      <c r="X97" s="3">
        <v>0</v>
      </c>
      <c r="Y97" s="3">
        <v>0</v>
      </c>
      <c r="Z97" s="3">
        <v>4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3</v>
      </c>
      <c r="AL97" s="3">
        <v>1</v>
      </c>
      <c r="AM97" s="3">
        <v>0</v>
      </c>
      <c r="AN97" s="3">
        <v>0</v>
      </c>
      <c r="AO97" s="3">
        <v>2</v>
      </c>
      <c r="AP97" s="3">
        <v>3</v>
      </c>
      <c r="AQ97" s="3">
        <v>0</v>
      </c>
      <c r="AR97" s="3">
        <v>0</v>
      </c>
      <c r="AS97" s="2">
        <f t="shared" si="42"/>
        <v>0</v>
      </c>
      <c r="AT97" s="2">
        <f t="shared" si="41"/>
        <v>0</v>
      </c>
    </row>
    <row r="98" spans="1:70" ht="12.75">
      <c r="A98" s="1" t="s">
        <v>26</v>
      </c>
      <c r="B98" s="1" t="str">
        <f>IF(('soupiska týmy'!$F$28&gt;=2),'soupiska týmy'!$B$2,"")</f>
        <v>Colorado Avalanche</v>
      </c>
      <c r="C98" s="16" t="s">
        <v>19</v>
      </c>
      <c r="D98" s="7" t="s">
        <v>328</v>
      </c>
      <c r="E98" s="1">
        <v>2</v>
      </c>
      <c r="F98" s="16" t="s">
        <v>23</v>
      </c>
      <c r="G98" s="19">
        <v>3</v>
      </c>
      <c r="H98" t="s">
        <v>53</v>
      </c>
      <c r="I98" s="3">
        <f t="shared" si="33"/>
        <v>1</v>
      </c>
      <c r="J98" s="3">
        <f t="shared" si="34"/>
      </c>
      <c r="K98" s="3">
        <f t="shared" si="35"/>
      </c>
      <c r="L98" s="3">
        <f t="shared" si="36"/>
        <v>1</v>
      </c>
      <c r="M98" s="3">
        <f t="shared" si="37"/>
      </c>
      <c r="N98" s="3">
        <f t="shared" si="38"/>
      </c>
      <c r="O98" s="2">
        <f t="shared" si="39"/>
        <v>0</v>
      </c>
      <c r="P98" s="2">
        <f t="shared" si="40"/>
        <v>0</v>
      </c>
      <c r="Q98" s="3">
        <v>0</v>
      </c>
      <c r="R98" s="3">
        <v>0</v>
      </c>
      <c r="S98" s="3">
        <v>0</v>
      </c>
      <c r="T98" s="3">
        <v>0</v>
      </c>
      <c r="AS98" s="2">
        <f t="shared" si="42"/>
        <v>1</v>
      </c>
      <c r="AT98" s="2">
        <f t="shared" si="41"/>
        <v>4</v>
      </c>
      <c r="AU98">
        <v>1</v>
      </c>
      <c r="AV98">
        <v>0</v>
      </c>
      <c r="AW98">
        <v>1</v>
      </c>
      <c r="AX98">
        <v>0</v>
      </c>
      <c r="AY98">
        <v>0</v>
      </c>
      <c r="AZ98">
        <v>0</v>
      </c>
      <c r="BA98">
        <v>0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1</v>
      </c>
      <c r="BI98">
        <v>0</v>
      </c>
      <c r="BJ98">
        <v>1</v>
      </c>
      <c r="BK98">
        <v>0</v>
      </c>
      <c r="BL98">
        <v>1</v>
      </c>
      <c r="BM98">
        <v>0</v>
      </c>
      <c r="BN98">
        <v>2</v>
      </c>
      <c r="BO98">
        <v>1</v>
      </c>
      <c r="BP98">
        <v>0</v>
      </c>
      <c r="BQ98">
        <v>0</v>
      </c>
      <c r="BR98">
        <v>0</v>
      </c>
    </row>
    <row r="99" spans="1:46" ht="12.75">
      <c r="A99" s="1" t="s">
        <v>41</v>
      </c>
      <c r="B99" s="1" t="str">
        <f>IF(('soupiska týmy'!$F$28&gt;=2),'soupiska týmy'!$B$2,"")</f>
        <v>Colorado Avalanche</v>
      </c>
      <c r="C99" s="16" t="s">
        <v>19</v>
      </c>
      <c r="D99" s="7" t="s">
        <v>324</v>
      </c>
      <c r="E99" s="1">
        <v>1</v>
      </c>
      <c r="F99" s="16" t="s">
        <v>23</v>
      </c>
      <c r="G99" s="19">
        <v>2</v>
      </c>
      <c r="H99" t="s">
        <v>53</v>
      </c>
      <c r="I99" s="3">
        <f t="shared" si="33"/>
        <v>1</v>
      </c>
      <c r="J99" s="3">
        <f t="shared" si="34"/>
      </c>
      <c r="K99" s="3">
        <f t="shared" si="35"/>
      </c>
      <c r="L99" s="3">
        <f t="shared" si="36"/>
        <v>1</v>
      </c>
      <c r="M99" s="3">
        <f t="shared" si="37"/>
      </c>
      <c r="N99" s="3">
        <f t="shared" si="38"/>
      </c>
      <c r="O99" s="2">
        <f t="shared" si="39"/>
        <v>4</v>
      </c>
      <c r="P99" s="2">
        <f t="shared" si="40"/>
        <v>2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1</v>
      </c>
      <c r="Z99" s="3">
        <v>0</v>
      </c>
      <c r="AA99" s="3">
        <v>1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1</v>
      </c>
      <c r="AN99" s="3">
        <v>0</v>
      </c>
      <c r="AO99" s="3">
        <v>0</v>
      </c>
      <c r="AP99" s="3">
        <v>1</v>
      </c>
      <c r="AQ99" s="3">
        <v>1</v>
      </c>
      <c r="AR99" s="3">
        <v>1</v>
      </c>
      <c r="AS99" s="2">
        <f t="shared" si="42"/>
        <v>0</v>
      </c>
      <c r="AT99" s="2">
        <f t="shared" si="41"/>
        <v>0</v>
      </c>
    </row>
    <row r="100" spans="1:70" ht="12.75">
      <c r="A100" s="1" t="s">
        <v>54</v>
      </c>
      <c r="B100" s="1" t="str">
        <f>IF(('soupiska týmy'!$F$28&gt;=2),'soupiska týmy'!$B$2,"")</f>
        <v>Colorado Avalanche</v>
      </c>
      <c r="C100" s="16" t="s">
        <v>19</v>
      </c>
      <c r="D100" s="7" t="s">
        <v>323</v>
      </c>
      <c r="E100" s="1">
        <v>0</v>
      </c>
      <c r="F100" s="16" t="s">
        <v>23</v>
      </c>
      <c r="G100" s="19">
        <v>1</v>
      </c>
      <c r="I100" s="3">
        <f t="shared" si="33"/>
        <v>1</v>
      </c>
      <c r="J100" s="3">
        <f t="shared" si="34"/>
      </c>
      <c r="K100" s="3">
        <f t="shared" si="35"/>
      </c>
      <c r="L100" s="3">
        <f t="shared" si="36"/>
      </c>
      <c r="M100" s="3">
        <f t="shared" si="37"/>
        <v>1</v>
      </c>
      <c r="N100" s="3">
        <f t="shared" si="38"/>
      </c>
      <c r="O100" s="2">
        <f t="shared" si="39"/>
        <v>0</v>
      </c>
      <c r="P100" s="2">
        <f t="shared" si="40"/>
        <v>0</v>
      </c>
      <c r="Q100" s="3">
        <v>0</v>
      </c>
      <c r="R100" s="3">
        <v>0</v>
      </c>
      <c r="S100" s="3">
        <v>0</v>
      </c>
      <c r="T100" s="3">
        <v>0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2">
        <f t="shared" si="42"/>
        <v>2</v>
      </c>
      <c r="AT100" s="2">
        <f t="shared" si="41"/>
        <v>1</v>
      </c>
      <c r="AU100">
        <v>0</v>
      </c>
      <c r="AV100">
        <v>0</v>
      </c>
      <c r="AW100">
        <v>0</v>
      </c>
      <c r="AX100">
        <v>1</v>
      </c>
      <c r="AY100">
        <v>0</v>
      </c>
      <c r="AZ100">
        <v>0</v>
      </c>
      <c r="BA100">
        <v>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1</v>
      </c>
      <c r="BR100">
        <v>0</v>
      </c>
    </row>
    <row r="101" spans="1:46" ht="12.75">
      <c r="A101" s="1" t="s">
        <v>65</v>
      </c>
      <c r="B101" s="1" t="str">
        <f>IF(('soupiska týmy'!$F$28&gt;=2),'soupiska týmy'!$B$2,"")</f>
        <v>Colorado Avalanche</v>
      </c>
      <c r="C101" s="16" t="s">
        <v>19</v>
      </c>
      <c r="D101" s="7" t="s">
        <v>321</v>
      </c>
      <c r="E101" s="1">
        <v>3</v>
      </c>
      <c r="F101" s="16" t="s">
        <v>23</v>
      </c>
      <c r="G101" s="19">
        <v>2</v>
      </c>
      <c r="H101" t="s">
        <v>53</v>
      </c>
      <c r="I101" s="3">
        <f t="shared" si="33"/>
        <v>1</v>
      </c>
      <c r="J101" s="3">
        <f t="shared" si="34"/>
      </c>
      <c r="K101" s="3">
        <f t="shared" si="35"/>
        <v>1</v>
      </c>
      <c r="L101" s="3">
        <f t="shared" si="36"/>
      </c>
      <c r="M101" s="3">
        <f t="shared" si="37"/>
      </c>
      <c r="N101" s="3">
        <f t="shared" si="38"/>
      </c>
      <c r="O101" s="2">
        <f t="shared" si="39"/>
        <v>1</v>
      </c>
      <c r="P101" s="2">
        <f t="shared" si="40"/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1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1</v>
      </c>
      <c r="AM101" s="3">
        <v>0</v>
      </c>
      <c r="AN101" s="3">
        <v>1</v>
      </c>
      <c r="AO101" s="3">
        <v>2</v>
      </c>
      <c r="AP101" s="3">
        <v>1</v>
      </c>
      <c r="AQ101" s="3">
        <v>1</v>
      </c>
      <c r="AR101" s="3">
        <v>0</v>
      </c>
      <c r="AS101" s="2">
        <f t="shared" si="42"/>
        <v>0</v>
      </c>
      <c r="AT101" s="2">
        <f t="shared" si="41"/>
        <v>0</v>
      </c>
    </row>
    <row r="102" spans="1:70" ht="12.75">
      <c r="A102" s="1" t="s">
        <v>77</v>
      </c>
      <c r="B102" s="1" t="str">
        <f>IF(('soupiska týmy'!$F$28&gt;=2),'soupiska týmy'!$B$2,"")</f>
        <v>Colorado Avalanche</v>
      </c>
      <c r="C102" s="16" t="s">
        <v>19</v>
      </c>
      <c r="D102" s="7" t="s">
        <v>327</v>
      </c>
      <c r="E102" s="1">
        <v>1</v>
      </c>
      <c r="F102" s="16" t="s">
        <v>23</v>
      </c>
      <c r="G102" s="19">
        <v>2</v>
      </c>
      <c r="I102" s="3">
        <f t="shared" si="33"/>
        <v>1</v>
      </c>
      <c r="J102" s="3">
        <f t="shared" si="34"/>
      </c>
      <c r="K102" s="3">
        <f t="shared" si="35"/>
      </c>
      <c r="L102" s="3">
        <f t="shared" si="36"/>
      </c>
      <c r="M102" s="3">
        <f t="shared" si="37"/>
        <v>1</v>
      </c>
      <c r="N102" s="3">
        <f t="shared" si="38"/>
      </c>
      <c r="O102" s="2">
        <f t="shared" si="39"/>
        <v>0</v>
      </c>
      <c r="P102" s="2">
        <f t="shared" si="40"/>
        <v>0</v>
      </c>
      <c r="Q102" s="3">
        <v>0</v>
      </c>
      <c r="R102" s="3">
        <v>0</v>
      </c>
      <c r="S102" s="3">
        <v>0</v>
      </c>
      <c r="T102" s="3">
        <v>0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2">
        <f t="shared" si="42"/>
        <v>3</v>
      </c>
      <c r="AT102" s="2">
        <f t="shared" si="41"/>
        <v>0</v>
      </c>
      <c r="AU102">
        <v>0</v>
      </c>
      <c r="AV102">
        <v>0</v>
      </c>
      <c r="AW102">
        <v>1</v>
      </c>
      <c r="AX102">
        <v>0</v>
      </c>
      <c r="AY102">
        <v>1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1</v>
      </c>
      <c r="BJ102">
        <v>0</v>
      </c>
      <c r="BK102">
        <v>0</v>
      </c>
      <c r="BL102">
        <v>0</v>
      </c>
      <c r="BM102">
        <v>1</v>
      </c>
      <c r="BN102">
        <v>0</v>
      </c>
      <c r="BO102">
        <v>0</v>
      </c>
      <c r="BP102">
        <v>0</v>
      </c>
      <c r="BQ102">
        <v>0</v>
      </c>
      <c r="BR102">
        <v>0</v>
      </c>
    </row>
    <row r="103" spans="1:70" ht="12.75">
      <c r="A103" s="1" t="s">
        <v>84</v>
      </c>
      <c r="B103" s="1" t="str">
        <f>IF(('soupiska týmy'!$F$28&gt;=2),'soupiska týmy'!$B$2,"")</f>
        <v>Colorado Avalanche</v>
      </c>
      <c r="C103" s="16" t="s">
        <v>19</v>
      </c>
      <c r="D103" s="7" t="s">
        <v>325</v>
      </c>
      <c r="E103" s="1">
        <v>8</v>
      </c>
      <c r="F103" s="16" t="s">
        <v>23</v>
      </c>
      <c r="G103" s="19">
        <v>4</v>
      </c>
      <c r="I103" s="3">
        <f t="shared" si="33"/>
        <v>1</v>
      </c>
      <c r="J103" s="3">
        <f t="shared" si="34"/>
        <v>1</v>
      </c>
      <c r="K103" s="3">
        <f t="shared" si="35"/>
      </c>
      <c r="L103" s="3">
        <f t="shared" si="36"/>
      </c>
      <c r="M103" s="3">
        <f t="shared" si="37"/>
      </c>
      <c r="N103" s="3">
        <f t="shared" si="38"/>
      </c>
      <c r="O103" s="2">
        <f t="shared" si="39"/>
        <v>0</v>
      </c>
      <c r="P103" s="2">
        <f t="shared" si="40"/>
        <v>0</v>
      </c>
      <c r="Q103" s="3">
        <v>0</v>
      </c>
      <c r="R103" s="3">
        <v>0</v>
      </c>
      <c r="S103" s="3">
        <v>0</v>
      </c>
      <c r="T103" s="3">
        <v>0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2">
        <f t="shared" si="42"/>
        <v>0</v>
      </c>
      <c r="AT103" s="2">
        <f t="shared" si="41"/>
        <v>0</v>
      </c>
      <c r="AU103">
        <v>0</v>
      </c>
      <c r="AV103">
        <v>0</v>
      </c>
      <c r="AW103">
        <v>0</v>
      </c>
      <c r="AX103">
        <v>0</v>
      </c>
      <c r="AY103">
        <v>2</v>
      </c>
      <c r="AZ103">
        <v>2</v>
      </c>
      <c r="BA103">
        <v>0</v>
      </c>
      <c r="BB103">
        <v>0</v>
      </c>
      <c r="BC103">
        <v>2</v>
      </c>
      <c r="BD103">
        <v>1</v>
      </c>
      <c r="BE103">
        <v>0</v>
      </c>
      <c r="BF103">
        <v>0</v>
      </c>
      <c r="BG103">
        <v>1</v>
      </c>
      <c r="BH103">
        <v>3</v>
      </c>
      <c r="BI103">
        <v>0</v>
      </c>
      <c r="BJ103">
        <v>0</v>
      </c>
      <c r="BK103">
        <v>2</v>
      </c>
      <c r="BL103">
        <v>2</v>
      </c>
      <c r="BM103">
        <v>0</v>
      </c>
      <c r="BN103">
        <v>0</v>
      </c>
      <c r="BO103">
        <v>1</v>
      </c>
      <c r="BP103">
        <v>1</v>
      </c>
      <c r="BQ103">
        <v>0</v>
      </c>
      <c r="BR103">
        <v>0</v>
      </c>
    </row>
    <row r="104" spans="1:70" ht="12.75">
      <c r="A104" s="1" t="s">
        <v>94</v>
      </c>
      <c r="B104" s="1" t="str">
        <f>IF(('soupiska týmy'!$F$28&gt;=2),'soupiska týmy'!$B$2,"")</f>
        <v>Colorado Avalanche</v>
      </c>
      <c r="C104" s="16" t="s">
        <v>19</v>
      </c>
      <c r="D104" s="7" t="s">
        <v>326</v>
      </c>
      <c r="E104" s="1">
        <v>2</v>
      </c>
      <c r="F104" s="16" t="s">
        <v>23</v>
      </c>
      <c r="G104" s="19">
        <v>1</v>
      </c>
      <c r="H104" t="s">
        <v>53</v>
      </c>
      <c r="I104" s="3">
        <f t="shared" si="33"/>
        <v>1</v>
      </c>
      <c r="J104" s="3">
        <f t="shared" si="34"/>
      </c>
      <c r="K104" s="3">
        <f t="shared" si="35"/>
        <v>1</v>
      </c>
      <c r="L104" s="3">
        <f t="shared" si="36"/>
      </c>
      <c r="M104" s="3">
        <f t="shared" si="37"/>
      </c>
      <c r="N104" s="3">
        <f t="shared" si="38"/>
      </c>
      <c r="O104" s="2">
        <f t="shared" si="39"/>
        <v>0</v>
      </c>
      <c r="P104" s="2">
        <f t="shared" si="40"/>
        <v>0</v>
      </c>
      <c r="Q104" s="3">
        <v>0</v>
      </c>
      <c r="R104" s="3">
        <v>0</v>
      </c>
      <c r="S104" s="3">
        <v>0</v>
      </c>
      <c r="T104" s="3">
        <v>0</v>
      </c>
      <c r="AS104" s="2">
        <f t="shared" si="42"/>
        <v>2</v>
      </c>
      <c r="AT104" s="2">
        <f t="shared" si="41"/>
        <v>1</v>
      </c>
      <c r="AU104">
        <v>0</v>
      </c>
      <c r="AV104">
        <v>0</v>
      </c>
      <c r="AW104">
        <v>0</v>
      </c>
      <c r="AX104">
        <v>0</v>
      </c>
      <c r="AY104">
        <v>1</v>
      </c>
      <c r="AZ104">
        <v>0</v>
      </c>
      <c r="BA104">
        <v>0</v>
      </c>
      <c r="BB104">
        <v>1</v>
      </c>
      <c r="BC104">
        <v>0</v>
      </c>
      <c r="BD104">
        <v>0</v>
      </c>
      <c r="BE104">
        <v>1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1</v>
      </c>
      <c r="BN104">
        <v>0</v>
      </c>
      <c r="BO104">
        <v>1</v>
      </c>
      <c r="BP104">
        <v>0</v>
      </c>
      <c r="BQ104">
        <v>0</v>
      </c>
      <c r="BR104">
        <v>0</v>
      </c>
    </row>
    <row r="105" spans="1:70" ht="12.75">
      <c r="A105" s="1" t="s">
        <v>220</v>
      </c>
      <c r="B105" s="1" t="str">
        <f>IF(('soupiska týmy'!$F$28&gt;=2),'soupiska týmy'!$B$2,"")</f>
        <v>Colorado Avalanche</v>
      </c>
      <c r="C105" s="16" t="s">
        <v>19</v>
      </c>
      <c r="D105" s="7" t="s">
        <v>324</v>
      </c>
      <c r="E105" s="1">
        <v>4</v>
      </c>
      <c r="F105" s="16" t="s">
        <v>23</v>
      </c>
      <c r="G105" s="19">
        <v>5</v>
      </c>
      <c r="H105" t="s">
        <v>53</v>
      </c>
      <c r="I105" s="3">
        <f t="shared" si="33"/>
        <v>1</v>
      </c>
      <c r="J105" s="3">
        <f t="shared" si="34"/>
      </c>
      <c r="K105" s="3">
        <f t="shared" si="35"/>
      </c>
      <c r="L105" s="3">
        <f t="shared" si="36"/>
        <v>1</v>
      </c>
      <c r="M105" s="3">
        <f t="shared" si="37"/>
      </c>
      <c r="N105" s="3">
        <f t="shared" si="38"/>
      </c>
      <c r="O105" s="2">
        <f t="shared" si="39"/>
        <v>0</v>
      </c>
      <c r="P105" s="2">
        <f t="shared" si="40"/>
        <v>0</v>
      </c>
      <c r="Q105" s="3">
        <v>0</v>
      </c>
      <c r="R105" s="3">
        <v>0</v>
      </c>
      <c r="S105" s="3">
        <v>0</v>
      </c>
      <c r="T105" s="3">
        <v>0</v>
      </c>
      <c r="U105" s="3"/>
      <c r="AS105" s="2">
        <f t="shared" si="42"/>
        <v>0</v>
      </c>
      <c r="AT105" s="2">
        <f t="shared" si="41"/>
        <v>2</v>
      </c>
      <c r="AU105">
        <v>0</v>
      </c>
      <c r="AV105">
        <v>1</v>
      </c>
      <c r="AW105">
        <v>0</v>
      </c>
      <c r="AX105">
        <v>0</v>
      </c>
      <c r="AY105">
        <v>1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1</v>
      </c>
      <c r="BH105">
        <v>1</v>
      </c>
      <c r="BI105">
        <v>0</v>
      </c>
      <c r="BJ105">
        <v>1</v>
      </c>
      <c r="BK105">
        <v>1</v>
      </c>
      <c r="BL105">
        <v>0</v>
      </c>
      <c r="BM105">
        <v>0</v>
      </c>
      <c r="BN105">
        <v>1</v>
      </c>
      <c r="BO105">
        <v>1</v>
      </c>
      <c r="BP105">
        <v>1</v>
      </c>
      <c r="BQ105">
        <v>0</v>
      </c>
      <c r="BR105">
        <v>0</v>
      </c>
    </row>
    <row r="106" spans="1:46" ht="12.75">
      <c r="A106" s="1" t="s">
        <v>206</v>
      </c>
      <c r="B106" s="1" t="str">
        <f>IF(('soupiska týmy'!$F$28&gt;=2),'soupiska týmy'!$B$2,"")</f>
        <v>Colorado Avalanche</v>
      </c>
      <c r="C106" s="16" t="s">
        <v>19</v>
      </c>
      <c r="D106" s="7" t="s">
        <v>328</v>
      </c>
      <c r="E106" s="1">
        <v>0</v>
      </c>
      <c r="F106" s="16" t="s">
        <v>23</v>
      </c>
      <c r="G106" s="19">
        <v>1</v>
      </c>
      <c r="H106" t="s">
        <v>53</v>
      </c>
      <c r="I106" s="3">
        <f t="shared" si="33"/>
        <v>1</v>
      </c>
      <c r="J106" s="3">
        <f t="shared" si="34"/>
      </c>
      <c r="K106" s="3">
        <f t="shared" si="35"/>
      </c>
      <c r="L106" s="3">
        <f t="shared" si="36"/>
        <v>1</v>
      </c>
      <c r="M106" s="3">
        <f t="shared" si="37"/>
      </c>
      <c r="N106" s="3">
        <f t="shared" si="38"/>
      </c>
      <c r="O106" s="2">
        <f t="shared" si="39"/>
        <v>0</v>
      </c>
      <c r="P106" s="2">
        <f t="shared" si="40"/>
        <v>1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1</v>
      </c>
      <c r="AQ106" s="3">
        <v>0</v>
      </c>
      <c r="AR106" s="3">
        <v>0</v>
      </c>
      <c r="AS106" s="2">
        <f t="shared" si="42"/>
        <v>0</v>
      </c>
      <c r="AT106" s="2">
        <f t="shared" si="41"/>
        <v>0</v>
      </c>
    </row>
    <row r="107" spans="1:46" ht="12.75">
      <c r="A107" s="1" t="s">
        <v>233</v>
      </c>
      <c r="B107" s="1" t="str">
        <f>IF(('soupiska týmy'!$F$28&gt;=2),'soupiska týmy'!$B$2,"")</f>
        <v>Colorado Avalanche</v>
      </c>
      <c r="C107" s="16" t="s">
        <v>19</v>
      </c>
      <c r="D107" s="7" t="s">
        <v>323</v>
      </c>
      <c r="E107" s="1">
        <v>5</v>
      </c>
      <c r="F107" s="16" t="s">
        <v>23</v>
      </c>
      <c r="G107" s="19">
        <v>2</v>
      </c>
      <c r="I107" s="3">
        <f t="shared" si="33"/>
        <v>1</v>
      </c>
      <c r="J107" s="3">
        <f t="shared" si="34"/>
        <v>1</v>
      </c>
      <c r="K107" s="3">
        <f t="shared" si="35"/>
      </c>
      <c r="L107" s="3">
        <f t="shared" si="36"/>
      </c>
      <c r="M107" s="3">
        <f t="shared" si="37"/>
      </c>
      <c r="N107" s="3">
        <f t="shared" si="38"/>
      </c>
      <c r="O107" s="2">
        <f t="shared" si="39"/>
        <v>4</v>
      </c>
      <c r="P107" s="2">
        <f t="shared" si="40"/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1</v>
      </c>
      <c r="X107" s="3">
        <v>0</v>
      </c>
      <c r="Y107" s="3">
        <v>2</v>
      </c>
      <c r="Z107" s="3">
        <v>1</v>
      </c>
      <c r="AA107" s="3">
        <v>1</v>
      </c>
      <c r="AB107" s="3">
        <v>0</v>
      </c>
      <c r="AC107" s="3">
        <v>0</v>
      </c>
      <c r="AD107" s="3">
        <v>1</v>
      </c>
      <c r="AE107" s="3">
        <v>1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3</v>
      </c>
      <c r="AL107" s="3">
        <v>0</v>
      </c>
      <c r="AM107" s="3">
        <v>1</v>
      </c>
      <c r="AN107" s="3">
        <v>0</v>
      </c>
      <c r="AO107" s="3">
        <v>0</v>
      </c>
      <c r="AP107" s="3">
        <v>1</v>
      </c>
      <c r="AQ107" s="3">
        <v>0</v>
      </c>
      <c r="AR107" s="3">
        <v>0</v>
      </c>
      <c r="AS107" s="2">
        <f t="shared" si="42"/>
        <v>0</v>
      </c>
      <c r="AT107" s="2">
        <f t="shared" si="41"/>
        <v>0</v>
      </c>
    </row>
    <row r="108" spans="1:46" ht="12.75">
      <c r="A108" s="1" t="s">
        <v>137</v>
      </c>
      <c r="B108" s="1" t="str">
        <f>IF(('soupiska týmy'!$F$28&gt;=2),'soupiska týmy'!$B$2,"")</f>
        <v>Colorado Avalanche</v>
      </c>
      <c r="C108" s="16" t="s">
        <v>19</v>
      </c>
      <c r="D108" s="7" t="s">
        <v>327</v>
      </c>
      <c r="E108" s="1">
        <v>1</v>
      </c>
      <c r="F108" s="16" t="s">
        <v>23</v>
      </c>
      <c r="G108" s="19">
        <v>2</v>
      </c>
      <c r="I108" s="3">
        <f t="shared" si="33"/>
        <v>1</v>
      </c>
      <c r="J108" s="3">
        <f t="shared" si="34"/>
      </c>
      <c r="K108" s="3">
        <f t="shared" si="35"/>
      </c>
      <c r="L108" s="3">
        <f t="shared" si="36"/>
      </c>
      <c r="M108" s="3">
        <f t="shared" si="37"/>
        <v>1</v>
      </c>
      <c r="N108" s="3">
        <f t="shared" si="38"/>
      </c>
      <c r="O108" s="2">
        <f t="shared" si="39"/>
        <v>4</v>
      </c>
      <c r="P108" s="2">
        <f t="shared" si="40"/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1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2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2">
        <f t="shared" si="42"/>
        <v>0</v>
      </c>
      <c r="AT108" s="2">
        <f t="shared" si="41"/>
        <v>0</v>
      </c>
    </row>
    <row r="109" spans="1:46" ht="12.75">
      <c r="A109" s="1" t="s">
        <v>39</v>
      </c>
      <c r="B109" s="1" t="str">
        <f>IF(('soupiska týmy'!$F$28&gt;=2),'soupiska týmy'!$B$2,"")</f>
        <v>Colorado Avalanche</v>
      </c>
      <c r="C109" s="16" t="s">
        <v>19</v>
      </c>
      <c r="D109" s="7" t="s">
        <v>325</v>
      </c>
      <c r="E109" s="1">
        <v>1</v>
      </c>
      <c r="F109" s="16" t="s">
        <v>23</v>
      </c>
      <c r="G109" s="19">
        <v>2</v>
      </c>
      <c r="H109" t="s">
        <v>53</v>
      </c>
      <c r="I109" s="3">
        <f t="shared" si="33"/>
        <v>1</v>
      </c>
      <c r="J109" s="3">
        <f t="shared" si="34"/>
      </c>
      <c r="K109" s="3">
        <f t="shared" si="35"/>
      </c>
      <c r="L109" s="3">
        <f t="shared" si="36"/>
        <v>1</v>
      </c>
      <c r="M109" s="3">
        <f t="shared" si="37"/>
      </c>
      <c r="N109" s="3">
        <f t="shared" si="38"/>
      </c>
      <c r="O109" s="2">
        <f t="shared" si="39"/>
        <v>2</v>
      </c>
      <c r="P109" s="2">
        <f t="shared" si="40"/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1</v>
      </c>
      <c r="X109" s="3">
        <v>0</v>
      </c>
      <c r="Y109" s="3">
        <v>0</v>
      </c>
      <c r="Z109" s="3">
        <v>0</v>
      </c>
      <c r="AA109" s="3">
        <v>1</v>
      </c>
      <c r="AB109" s="3">
        <v>0</v>
      </c>
      <c r="AC109" s="3">
        <v>0</v>
      </c>
      <c r="AD109" s="3">
        <v>1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1</v>
      </c>
      <c r="AL109" s="3">
        <v>0</v>
      </c>
      <c r="AM109" s="3">
        <v>0</v>
      </c>
      <c r="AN109" s="3">
        <v>0</v>
      </c>
      <c r="AO109" s="3">
        <v>0</v>
      </c>
      <c r="AP109" s="3">
        <v>1</v>
      </c>
      <c r="AQ109" s="3">
        <v>0</v>
      </c>
      <c r="AR109" s="3">
        <v>0</v>
      </c>
      <c r="AS109" s="2">
        <f t="shared" si="42"/>
        <v>0</v>
      </c>
      <c r="AT109" s="2">
        <f t="shared" si="41"/>
        <v>0</v>
      </c>
    </row>
    <row r="110" spans="1:70" ht="12.75">
      <c r="A110" s="1" t="s">
        <v>52</v>
      </c>
      <c r="B110" s="1" t="str">
        <f>IF(('soupiska týmy'!$F$28&gt;=2),'soupiska týmy'!$B$2,"")</f>
        <v>Colorado Avalanche</v>
      </c>
      <c r="C110" s="16" t="s">
        <v>19</v>
      </c>
      <c r="D110" s="7" t="s">
        <v>321</v>
      </c>
      <c r="E110" s="1">
        <v>1</v>
      </c>
      <c r="F110" s="16" t="s">
        <v>23</v>
      </c>
      <c r="G110" s="19">
        <v>3</v>
      </c>
      <c r="I110" s="3">
        <f t="shared" si="33"/>
        <v>1</v>
      </c>
      <c r="J110" s="3">
        <f t="shared" si="34"/>
      </c>
      <c r="K110" s="3">
        <f t="shared" si="35"/>
      </c>
      <c r="L110" s="3">
        <f t="shared" si="36"/>
      </c>
      <c r="M110" s="3">
        <f t="shared" si="37"/>
        <v>1</v>
      </c>
      <c r="N110" s="3">
        <f t="shared" si="38"/>
      </c>
      <c r="O110" s="2">
        <f t="shared" si="39"/>
        <v>0</v>
      </c>
      <c r="P110" s="2">
        <f t="shared" si="40"/>
        <v>0</v>
      </c>
      <c r="Q110" s="3">
        <v>0</v>
      </c>
      <c r="R110" s="3">
        <v>0</v>
      </c>
      <c r="S110" s="3">
        <v>0</v>
      </c>
      <c r="T110" s="3">
        <v>0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2">
        <f t="shared" si="42"/>
        <v>3</v>
      </c>
      <c r="AT110" s="2">
        <f t="shared" si="41"/>
        <v>0</v>
      </c>
      <c r="AU110">
        <v>0</v>
      </c>
      <c r="AV110">
        <v>0</v>
      </c>
      <c r="AW110">
        <v>1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1</v>
      </c>
      <c r="BH110">
        <v>0</v>
      </c>
      <c r="BI110">
        <v>1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1</v>
      </c>
      <c r="BR110">
        <v>0</v>
      </c>
    </row>
    <row r="111" spans="1:46" ht="12.75">
      <c r="A111" s="1" t="s">
        <v>9</v>
      </c>
      <c r="B111" s="1" t="str">
        <f>IF(('soupiska týmy'!$F$28&gt;=2),'soupiska týmy'!$B$2,"")</f>
        <v>Colorado Avalanche</v>
      </c>
      <c r="C111" s="16" t="s">
        <v>19</v>
      </c>
      <c r="D111" s="7" t="s">
        <v>326</v>
      </c>
      <c r="E111" s="1">
        <v>4</v>
      </c>
      <c r="F111" s="16" t="s">
        <v>23</v>
      </c>
      <c r="G111" s="19">
        <v>3</v>
      </c>
      <c r="I111" s="3">
        <f t="shared" si="33"/>
        <v>1</v>
      </c>
      <c r="J111" s="3">
        <f t="shared" si="34"/>
        <v>1</v>
      </c>
      <c r="K111" s="3">
        <f t="shared" si="35"/>
      </c>
      <c r="L111" s="3">
        <f t="shared" si="36"/>
      </c>
      <c r="M111" s="3">
        <f t="shared" si="37"/>
      </c>
      <c r="N111" s="3">
        <f t="shared" si="38"/>
      </c>
      <c r="O111" s="2">
        <f t="shared" si="39"/>
        <v>3</v>
      </c>
      <c r="P111" s="2">
        <f t="shared" si="40"/>
        <v>0</v>
      </c>
      <c r="Q111" s="3">
        <v>0</v>
      </c>
      <c r="R111" s="3">
        <v>0</v>
      </c>
      <c r="S111" s="3">
        <v>0</v>
      </c>
      <c r="T111" s="3">
        <v>0</v>
      </c>
      <c r="U111" s="3">
        <v>1</v>
      </c>
      <c r="V111" s="3">
        <v>2</v>
      </c>
      <c r="W111" s="3">
        <v>0</v>
      </c>
      <c r="X111" s="3">
        <v>0</v>
      </c>
      <c r="Y111" s="3">
        <v>1</v>
      </c>
      <c r="Z111" s="3">
        <v>0</v>
      </c>
      <c r="AA111" s="3">
        <v>2</v>
      </c>
      <c r="AB111" s="3">
        <v>0</v>
      </c>
      <c r="AC111" s="3">
        <v>0</v>
      </c>
      <c r="AD111" s="3">
        <v>1</v>
      </c>
      <c r="AE111" s="3">
        <v>1</v>
      </c>
      <c r="AF111" s="3">
        <v>0</v>
      </c>
      <c r="AG111" s="3">
        <v>0</v>
      </c>
      <c r="AH111" s="3">
        <v>2</v>
      </c>
      <c r="AI111" s="3">
        <v>0</v>
      </c>
      <c r="AJ111" s="3">
        <v>0</v>
      </c>
      <c r="AK111" s="3">
        <v>2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2">
        <f t="shared" si="42"/>
        <v>0</v>
      </c>
      <c r="AT111" s="2">
        <f t="shared" si="41"/>
        <v>0</v>
      </c>
    </row>
    <row r="112" spans="1:70" ht="12.75">
      <c r="A112" s="1" t="s">
        <v>20</v>
      </c>
      <c r="B112" s="1" t="str">
        <f>IF(('soupiska týmy'!$F$28&gt;=2),'soupiska týmy'!$B$2,"")</f>
        <v>Colorado Avalanche</v>
      </c>
      <c r="C112" s="16" t="s">
        <v>19</v>
      </c>
      <c r="D112" s="7" t="s">
        <v>328</v>
      </c>
      <c r="E112" s="1">
        <v>2</v>
      </c>
      <c r="F112" s="16" t="s">
        <v>23</v>
      </c>
      <c r="G112" s="19">
        <v>1</v>
      </c>
      <c r="H112" t="s">
        <v>53</v>
      </c>
      <c r="I112" s="3">
        <f t="shared" si="33"/>
        <v>1</v>
      </c>
      <c r="J112" s="3">
        <f t="shared" si="34"/>
      </c>
      <c r="K112" s="3">
        <f t="shared" si="35"/>
        <v>1</v>
      </c>
      <c r="L112" s="3">
        <f t="shared" si="36"/>
      </c>
      <c r="M112" s="3">
        <f t="shared" si="37"/>
      </c>
      <c r="N112" s="3">
        <f t="shared" si="38"/>
      </c>
      <c r="O112" s="2">
        <f t="shared" si="39"/>
        <v>0</v>
      </c>
      <c r="P112" s="2">
        <f t="shared" si="40"/>
        <v>0</v>
      </c>
      <c r="Q112" s="3">
        <v>0</v>
      </c>
      <c r="R112" s="3">
        <v>0</v>
      </c>
      <c r="S112" s="3">
        <v>0</v>
      </c>
      <c r="T112" s="3">
        <v>0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2">
        <f t="shared" si="42"/>
        <v>2</v>
      </c>
      <c r="AT112" s="2">
        <f t="shared" si="41"/>
        <v>1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1</v>
      </c>
      <c r="BE112">
        <v>0</v>
      </c>
      <c r="BF112">
        <v>0</v>
      </c>
      <c r="BG112">
        <v>1</v>
      </c>
      <c r="BH112">
        <v>1</v>
      </c>
      <c r="BI112">
        <v>0</v>
      </c>
      <c r="BJ112">
        <v>1</v>
      </c>
      <c r="BK112">
        <v>1</v>
      </c>
      <c r="BL112">
        <v>0</v>
      </c>
      <c r="BM112">
        <v>1</v>
      </c>
      <c r="BN112">
        <v>0</v>
      </c>
      <c r="BO112">
        <v>0</v>
      </c>
      <c r="BP112">
        <v>0</v>
      </c>
      <c r="BQ112">
        <v>1</v>
      </c>
      <c r="BR112">
        <v>0</v>
      </c>
    </row>
    <row r="113" spans="1:70" s="44" customFormat="1" ht="12.75">
      <c r="A113" s="40" t="s">
        <v>81</v>
      </c>
      <c r="B113" s="40" t="str">
        <f>IF(('soupiska týmy'!$F$28&gt;=2),'soupiska týmy'!$B$2,"")</f>
        <v>Colorado Avalanche</v>
      </c>
      <c r="C113" s="41" t="s">
        <v>19</v>
      </c>
      <c r="D113" s="42" t="s">
        <v>324</v>
      </c>
      <c r="E113" s="40">
        <v>3</v>
      </c>
      <c r="F113" s="41" t="s">
        <v>23</v>
      </c>
      <c r="G113" s="42">
        <v>5</v>
      </c>
      <c r="H113" s="42"/>
      <c r="I113" s="43">
        <f t="shared" si="33"/>
        <v>1</v>
      </c>
      <c r="J113" s="43">
        <f t="shared" si="34"/>
      </c>
      <c r="K113" s="43">
        <f t="shared" si="35"/>
      </c>
      <c r="L113" s="43">
        <f t="shared" si="36"/>
      </c>
      <c r="M113" s="43">
        <f t="shared" si="37"/>
        <v>1</v>
      </c>
      <c r="N113" s="43">
        <f t="shared" si="38"/>
      </c>
      <c r="O113" s="35">
        <f t="shared" si="39"/>
        <v>2</v>
      </c>
      <c r="P113" s="35">
        <f t="shared" si="40"/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2</v>
      </c>
      <c r="W113" s="43">
        <v>0</v>
      </c>
      <c r="X113" s="43">
        <v>0</v>
      </c>
      <c r="Y113" s="43">
        <v>0</v>
      </c>
      <c r="Z113" s="43">
        <v>1</v>
      </c>
      <c r="AA113" s="43">
        <v>0</v>
      </c>
      <c r="AB113" s="43">
        <v>0</v>
      </c>
      <c r="AC113" s="43">
        <v>2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1</v>
      </c>
      <c r="AL113" s="43">
        <v>1</v>
      </c>
      <c r="AM113" s="43">
        <v>0</v>
      </c>
      <c r="AN113" s="43">
        <v>0</v>
      </c>
      <c r="AO113" s="43">
        <v>0</v>
      </c>
      <c r="AP113" s="43">
        <v>1</v>
      </c>
      <c r="AQ113" s="43">
        <v>2</v>
      </c>
      <c r="AR113" s="43">
        <v>0</v>
      </c>
      <c r="AS113" s="35">
        <f t="shared" si="42"/>
        <v>0</v>
      </c>
      <c r="AT113" s="35">
        <f t="shared" si="41"/>
        <v>0</v>
      </c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</row>
    <row r="114" spans="1:70" ht="12.75">
      <c r="A114" s="40" t="s">
        <v>89</v>
      </c>
      <c r="B114" s="40" t="str">
        <f>IF(('soupiska týmy'!$F$28&gt;=2),'soupiska týmy'!$B$2,"")</f>
        <v>Colorado Avalanche</v>
      </c>
      <c r="C114" s="41" t="s">
        <v>19</v>
      </c>
      <c r="D114" s="42" t="s">
        <v>323</v>
      </c>
      <c r="E114" s="40">
        <v>5</v>
      </c>
      <c r="F114" s="41" t="s">
        <v>23</v>
      </c>
      <c r="G114" s="42">
        <v>2</v>
      </c>
      <c r="H114" s="42"/>
      <c r="I114" s="43">
        <f>IF((G114&lt;&gt;""),1,"")</f>
        <v>1</v>
      </c>
      <c r="J114" s="43">
        <f>IF((G114&lt;&gt;""),IF(AND((E114&gt;G114),(H114="")),1,""),"")</f>
        <v>1</v>
      </c>
      <c r="K114" s="43">
        <f>IF((G114&lt;&gt;""),IF(AND((E114&gt;G114),(H114="p")),1,""),"")</f>
      </c>
      <c r="L114" s="43">
        <f>IF((G114&lt;&gt;""),IF(AND((G114&gt;E114),(H114="p")),1,""),"")</f>
      </c>
      <c r="M114" s="43">
        <f>IF((G114&lt;&gt;""),IF(AND((G114&gt;E114),(H114="")),1,""),"")</f>
      </c>
      <c r="N114" s="43">
        <f>IF(AND((G114&lt;&gt;""),(G114=0)),1,"")</f>
      </c>
      <c r="O114" s="35">
        <f>(((((S114+W114)+AA114)+AE114)+AI114)+AM114)+AQ114</f>
        <v>0</v>
      </c>
      <c r="P114" s="35">
        <f>(((((T114+X114)+AB114)+AF114)+AJ114)+AN114)+AR114</f>
        <v>0</v>
      </c>
      <c r="Q114" s="43">
        <v>0</v>
      </c>
      <c r="R114" s="43">
        <v>0</v>
      </c>
      <c r="S114" s="43">
        <v>0</v>
      </c>
      <c r="T114" s="43">
        <v>0</v>
      </c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35">
        <f>((((AW114+BA114)+BE114)+BI114)+BM114)+BQ114</f>
        <v>2</v>
      </c>
      <c r="AT114" s="35">
        <f>((((AX114+BB114)+BF114)+BJ114)+BN114)+BR114</f>
        <v>1</v>
      </c>
      <c r="AU114" s="43">
        <v>0</v>
      </c>
      <c r="AV114" s="43">
        <v>0</v>
      </c>
      <c r="AW114" s="43">
        <v>0</v>
      </c>
      <c r="AX114" s="43">
        <v>0</v>
      </c>
      <c r="AY114" s="43">
        <v>0</v>
      </c>
      <c r="AZ114" s="43">
        <v>0</v>
      </c>
      <c r="BA114" s="43">
        <v>1</v>
      </c>
      <c r="BB114" s="43">
        <v>1</v>
      </c>
      <c r="BC114" s="43">
        <v>1</v>
      </c>
      <c r="BD114" s="43">
        <v>3</v>
      </c>
      <c r="BE114" s="43">
        <v>0</v>
      </c>
      <c r="BF114" s="43">
        <v>0</v>
      </c>
      <c r="BG114" s="43">
        <v>1</v>
      </c>
      <c r="BH114" s="43">
        <v>2</v>
      </c>
      <c r="BI114" s="43">
        <v>0</v>
      </c>
      <c r="BJ114" s="43">
        <v>0</v>
      </c>
      <c r="BK114" s="43">
        <v>1</v>
      </c>
      <c r="BL114" s="43">
        <v>1</v>
      </c>
      <c r="BM114" s="43">
        <v>0</v>
      </c>
      <c r="BN114" s="43">
        <v>0</v>
      </c>
      <c r="BO114" s="43">
        <v>2</v>
      </c>
      <c r="BP114" s="43">
        <v>1</v>
      </c>
      <c r="BQ114" s="43">
        <v>1</v>
      </c>
      <c r="BR114" s="43">
        <v>0</v>
      </c>
    </row>
    <row r="115" spans="1:70" ht="12.75">
      <c r="A115" s="6"/>
      <c r="B115" s="6"/>
      <c r="C115" s="6"/>
      <c r="D115" s="6"/>
      <c r="E115" s="23">
        <f>SUM(E59:E114)</f>
        <v>123</v>
      </c>
      <c r="F115" s="6"/>
      <c r="G115" s="24">
        <f>SUM(G59:G114)</f>
        <v>135</v>
      </c>
      <c r="H115" s="6"/>
      <c r="I115" s="17">
        <f aca="true" t="shared" si="43" ref="I115:AN115">SUM(I59:I114)</f>
        <v>56</v>
      </c>
      <c r="J115" s="17">
        <f t="shared" si="43"/>
        <v>17</v>
      </c>
      <c r="K115" s="17">
        <f t="shared" si="43"/>
        <v>5</v>
      </c>
      <c r="L115" s="17">
        <f t="shared" si="43"/>
        <v>12</v>
      </c>
      <c r="M115" s="17">
        <f t="shared" si="43"/>
        <v>22</v>
      </c>
      <c r="N115" s="17">
        <f t="shared" si="43"/>
        <v>6</v>
      </c>
      <c r="O115" s="5">
        <f t="shared" si="43"/>
        <v>66</v>
      </c>
      <c r="P115" s="5">
        <f t="shared" si="43"/>
        <v>19</v>
      </c>
      <c r="Q115" s="17">
        <f t="shared" si="43"/>
        <v>0</v>
      </c>
      <c r="R115" s="17">
        <f t="shared" si="43"/>
        <v>0</v>
      </c>
      <c r="S115" s="17">
        <f t="shared" si="43"/>
        <v>1</v>
      </c>
      <c r="T115" s="17">
        <f t="shared" si="43"/>
        <v>0</v>
      </c>
      <c r="U115" s="5">
        <f t="shared" si="43"/>
        <v>7</v>
      </c>
      <c r="V115" s="5">
        <f t="shared" si="43"/>
        <v>11</v>
      </c>
      <c r="W115" s="5">
        <f t="shared" si="43"/>
        <v>16</v>
      </c>
      <c r="X115" s="5">
        <f t="shared" si="43"/>
        <v>2</v>
      </c>
      <c r="Y115" s="5">
        <f t="shared" si="43"/>
        <v>13</v>
      </c>
      <c r="Z115" s="5">
        <f t="shared" si="43"/>
        <v>9</v>
      </c>
      <c r="AA115" s="5">
        <f t="shared" si="43"/>
        <v>16</v>
      </c>
      <c r="AB115" s="5">
        <f t="shared" si="43"/>
        <v>5</v>
      </c>
      <c r="AC115" s="5">
        <f t="shared" si="43"/>
        <v>13</v>
      </c>
      <c r="AD115" s="5">
        <f t="shared" si="43"/>
        <v>12</v>
      </c>
      <c r="AE115" s="5">
        <f t="shared" si="43"/>
        <v>12</v>
      </c>
      <c r="AF115" s="5">
        <f t="shared" si="43"/>
        <v>5</v>
      </c>
      <c r="AG115" s="5">
        <f t="shared" si="43"/>
        <v>2</v>
      </c>
      <c r="AH115" s="5">
        <f t="shared" si="43"/>
        <v>2</v>
      </c>
      <c r="AI115" s="5">
        <f t="shared" si="43"/>
        <v>0</v>
      </c>
      <c r="AJ115" s="5">
        <f t="shared" si="43"/>
        <v>0</v>
      </c>
      <c r="AK115" s="5">
        <f t="shared" si="43"/>
        <v>18</v>
      </c>
      <c r="AL115" s="5">
        <f t="shared" si="43"/>
        <v>11</v>
      </c>
      <c r="AM115" s="5">
        <f t="shared" si="43"/>
        <v>8</v>
      </c>
      <c r="AN115" s="5">
        <f t="shared" si="43"/>
        <v>3</v>
      </c>
      <c r="AO115" s="5">
        <f aca="true" t="shared" si="44" ref="AO115:BR115">SUM(AO59:AO114)</f>
        <v>11</v>
      </c>
      <c r="AP115" s="5">
        <f t="shared" si="44"/>
        <v>14</v>
      </c>
      <c r="AQ115" s="5">
        <f t="shared" si="44"/>
        <v>13</v>
      </c>
      <c r="AR115" s="5">
        <f t="shared" si="44"/>
        <v>4</v>
      </c>
      <c r="AS115" s="5">
        <f t="shared" si="44"/>
        <v>57</v>
      </c>
      <c r="AT115" s="5">
        <f t="shared" si="44"/>
        <v>19</v>
      </c>
      <c r="AU115" s="5">
        <f t="shared" si="44"/>
        <v>9</v>
      </c>
      <c r="AV115" s="5">
        <f t="shared" si="44"/>
        <v>10</v>
      </c>
      <c r="AW115" s="5">
        <f t="shared" si="44"/>
        <v>13</v>
      </c>
      <c r="AX115" s="5">
        <f t="shared" si="44"/>
        <v>1</v>
      </c>
      <c r="AY115" s="5">
        <f t="shared" si="44"/>
        <v>12</v>
      </c>
      <c r="AZ115" s="5">
        <f t="shared" si="44"/>
        <v>7</v>
      </c>
      <c r="BA115" s="5">
        <f t="shared" si="44"/>
        <v>13</v>
      </c>
      <c r="BB115" s="5">
        <f t="shared" si="44"/>
        <v>5</v>
      </c>
      <c r="BC115" s="5">
        <f t="shared" si="44"/>
        <v>3</v>
      </c>
      <c r="BD115" s="5">
        <f t="shared" si="44"/>
        <v>5</v>
      </c>
      <c r="BE115" s="5">
        <f t="shared" si="44"/>
        <v>2</v>
      </c>
      <c r="BF115" s="5">
        <f t="shared" si="44"/>
        <v>0</v>
      </c>
      <c r="BG115" s="5">
        <f t="shared" si="44"/>
        <v>12</v>
      </c>
      <c r="BH115" s="5">
        <f t="shared" si="44"/>
        <v>15</v>
      </c>
      <c r="BI115" s="5">
        <f t="shared" si="44"/>
        <v>7</v>
      </c>
      <c r="BJ115" s="5">
        <f t="shared" si="44"/>
        <v>4</v>
      </c>
      <c r="BK115" s="5">
        <f t="shared" si="44"/>
        <v>14</v>
      </c>
      <c r="BL115" s="5">
        <f t="shared" si="44"/>
        <v>9</v>
      </c>
      <c r="BM115" s="5">
        <f t="shared" si="44"/>
        <v>13</v>
      </c>
      <c r="BN115" s="5">
        <f t="shared" si="44"/>
        <v>5</v>
      </c>
      <c r="BO115" s="5">
        <f t="shared" si="44"/>
        <v>12</v>
      </c>
      <c r="BP115" s="5">
        <f t="shared" si="44"/>
        <v>12</v>
      </c>
      <c r="BQ115" s="5">
        <f t="shared" si="44"/>
        <v>9</v>
      </c>
      <c r="BR115" s="5">
        <f t="shared" si="44"/>
        <v>4</v>
      </c>
    </row>
    <row r="116" spans="1:70" ht="12.75">
      <c r="A116" s="1" t="s">
        <v>175</v>
      </c>
      <c r="B116" s="1" t="str">
        <f>IF(('soupiska týmy'!$F$28&gt;=3),'soupiska týmy'!$B$3,"")</f>
        <v>Detroit Red Wings</v>
      </c>
      <c r="C116" s="16" t="s">
        <v>19</v>
      </c>
      <c r="D116" s="7" t="s">
        <v>323</v>
      </c>
      <c r="E116" s="1">
        <v>0</v>
      </c>
      <c r="F116" s="16" t="s">
        <v>23</v>
      </c>
      <c r="G116" s="7">
        <v>1</v>
      </c>
      <c r="H116" t="s">
        <v>53</v>
      </c>
      <c r="I116" s="3">
        <f aca="true" t="shared" si="45" ref="I116:I147">IF((G116&lt;&gt;""),1,"")</f>
        <v>1</v>
      </c>
      <c r="J116" s="3">
        <f aca="true" t="shared" si="46" ref="J116:J147">IF((G116&lt;&gt;""),IF(AND((E116&gt;G116),(H116="")),1,""),"")</f>
      </c>
      <c r="K116" s="3">
        <f aca="true" t="shared" si="47" ref="K116:K147">IF((G116&lt;&gt;""),IF(AND((E116&gt;G116),(H116="p")),1,""),"")</f>
      </c>
      <c r="L116" s="3">
        <f aca="true" t="shared" si="48" ref="L116:L147">IF((G116&lt;&gt;""),IF(AND((G116&gt;E116),(H116="p")),1,""),"")</f>
        <v>1</v>
      </c>
      <c r="M116" s="3">
        <f aca="true" t="shared" si="49" ref="M116:M147">IF((G116&lt;&gt;""),IF(AND((G116&gt;E116),(H116="")),1,""),"")</f>
      </c>
      <c r="N116" s="3">
        <f aca="true" t="shared" si="50" ref="N116:N147">IF(AND((G116&lt;&gt;""),(G116=0)),1,"")</f>
      </c>
      <c r="O116" s="2">
        <f aca="true" t="shared" si="51" ref="O116:O147">(((((S116+W116)+AA116)+AE116)+AI116)+AM116)+AQ116</f>
        <v>0</v>
      </c>
      <c r="P116" s="2">
        <f aca="true" t="shared" si="52" ref="P116:P147">(((((T116+X116)+AB116)+AF116)+AJ116)+AN116)+AR116</f>
        <v>0</v>
      </c>
      <c r="Q116" s="3">
        <v>0</v>
      </c>
      <c r="R116" s="3">
        <v>0</v>
      </c>
      <c r="S116" s="3">
        <v>0</v>
      </c>
      <c r="T116" s="3">
        <v>0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2">
        <f aca="true" t="shared" si="53" ref="AS116:AT120">((((AW116+BA116)+BE116)+BI116)+BM116)+BQ116</f>
        <v>0</v>
      </c>
      <c r="AT116" s="2">
        <f t="shared" si="53"/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</row>
    <row r="117" spans="1:70" ht="12.75">
      <c r="A117" s="1" t="s">
        <v>168</v>
      </c>
      <c r="B117" s="1" t="str">
        <f>IF(('soupiska týmy'!$F$28&gt;=3),'soupiska týmy'!$B$3,"")</f>
        <v>Detroit Red Wings</v>
      </c>
      <c r="C117" s="16" t="s">
        <v>19</v>
      </c>
      <c r="D117" s="7" t="s">
        <v>327</v>
      </c>
      <c r="E117" s="1">
        <v>0</v>
      </c>
      <c r="F117" s="16" t="s">
        <v>23</v>
      </c>
      <c r="G117" s="7">
        <v>3</v>
      </c>
      <c r="I117" s="3">
        <f t="shared" si="45"/>
        <v>1</v>
      </c>
      <c r="J117" s="3">
        <f t="shared" si="46"/>
      </c>
      <c r="K117" s="3">
        <f t="shared" si="47"/>
      </c>
      <c r="L117" s="3">
        <f t="shared" si="48"/>
      </c>
      <c r="M117" s="3">
        <f t="shared" si="49"/>
        <v>1</v>
      </c>
      <c r="N117" s="3">
        <f t="shared" si="50"/>
      </c>
      <c r="O117" s="2">
        <f t="shared" si="51"/>
        <v>1</v>
      </c>
      <c r="P117" s="2">
        <f t="shared" si="52"/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1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2">
        <f t="shared" si="53"/>
        <v>0</v>
      </c>
      <c r="AT117" s="2">
        <f t="shared" si="53"/>
        <v>0</v>
      </c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</row>
    <row r="118" spans="1:46" ht="12.75">
      <c r="A118" s="1" t="s">
        <v>166</v>
      </c>
      <c r="B118" s="1" t="str">
        <f>IF(('soupiska týmy'!$F$28&gt;=3),'soupiska týmy'!$B$3,"")</f>
        <v>Detroit Red Wings</v>
      </c>
      <c r="C118" s="16" t="s">
        <v>19</v>
      </c>
      <c r="D118" s="7" t="s">
        <v>325</v>
      </c>
      <c r="E118" s="1">
        <v>3</v>
      </c>
      <c r="F118" s="16" t="s">
        <v>23</v>
      </c>
      <c r="G118" s="7">
        <v>1</v>
      </c>
      <c r="I118" s="3">
        <f t="shared" si="45"/>
        <v>1</v>
      </c>
      <c r="J118" s="3">
        <f t="shared" si="46"/>
        <v>1</v>
      </c>
      <c r="K118" s="3">
        <f t="shared" si="47"/>
      </c>
      <c r="L118" s="3">
        <f t="shared" si="48"/>
      </c>
      <c r="M118" s="3">
        <f t="shared" si="49"/>
      </c>
      <c r="N118" s="3">
        <f t="shared" si="50"/>
      </c>
      <c r="O118" s="2">
        <f t="shared" si="51"/>
        <v>0</v>
      </c>
      <c r="P118" s="2">
        <f t="shared" si="52"/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2</v>
      </c>
      <c r="W118" s="3">
        <v>0</v>
      </c>
      <c r="X118" s="3">
        <v>0</v>
      </c>
      <c r="Y118" s="3">
        <v>1</v>
      </c>
      <c r="Z118" s="3">
        <v>0</v>
      </c>
      <c r="AA118" s="3">
        <v>0</v>
      </c>
      <c r="AB118" s="3">
        <v>0</v>
      </c>
      <c r="AC118" s="3">
        <v>1</v>
      </c>
      <c r="AD118" s="3">
        <v>1</v>
      </c>
      <c r="AE118" s="3">
        <v>0</v>
      </c>
      <c r="AF118" s="3">
        <v>0</v>
      </c>
      <c r="AG118" s="3">
        <v>0</v>
      </c>
      <c r="AH118" s="3">
        <v>1</v>
      </c>
      <c r="AI118" s="3">
        <v>0</v>
      </c>
      <c r="AJ118" s="3">
        <v>0</v>
      </c>
      <c r="AK118" s="3">
        <v>1</v>
      </c>
      <c r="AL118" s="3">
        <v>1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2">
        <f t="shared" si="53"/>
        <v>0</v>
      </c>
      <c r="AT118" s="2">
        <f t="shared" si="53"/>
        <v>0</v>
      </c>
    </row>
    <row r="119" spans="1:70" ht="12.75">
      <c r="A119" s="1" t="s">
        <v>157</v>
      </c>
      <c r="B119" s="1" t="str">
        <f>IF(('soupiska týmy'!$F$28&gt;=3),'soupiska týmy'!$B$3,"")</f>
        <v>Detroit Red Wings</v>
      </c>
      <c r="C119" s="16" t="s">
        <v>19</v>
      </c>
      <c r="D119" s="47" t="s">
        <v>321</v>
      </c>
      <c r="E119" s="18">
        <v>2</v>
      </c>
      <c r="F119" s="16" t="s">
        <v>23</v>
      </c>
      <c r="G119" s="19">
        <v>1</v>
      </c>
      <c r="H119" t="s">
        <v>53</v>
      </c>
      <c r="I119" s="3">
        <f t="shared" si="45"/>
        <v>1</v>
      </c>
      <c r="J119" s="3">
        <f t="shared" si="46"/>
      </c>
      <c r="K119" s="3">
        <f t="shared" si="47"/>
        <v>1</v>
      </c>
      <c r="L119" s="3">
        <f t="shared" si="48"/>
      </c>
      <c r="M119" s="3">
        <f t="shared" si="49"/>
      </c>
      <c r="N119" s="3">
        <f t="shared" si="50"/>
      </c>
      <c r="O119" s="2">
        <f t="shared" si="51"/>
        <v>0</v>
      </c>
      <c r="P119" s="2">
        <f t="shared" si="52"/>
        <v>0</v>
      </c>
      <c r="Q119" s="18">
        <v>0</v>
      </c>
      <c r="R119" s="18">
        <v>0</v>
      </c>
      <c r="S119" s="18">
        <v>0</v>
      </c>
      <c r="T119" s="18">
        <v>0</v>
      </c>
      <c r="AS119" s="2">
        <f t="shared" si="53"/>
        <v>1</v>
      </c>
      <c r="AT119" s="2">
        <f t="shared" si="53"/>
        <v>0</v>
      </c>
      <c r="AU119" s="18">
        <v>1</v>
      </c>
      <c r="AV119" s="18">
        <v>0</v>
      </c>
      <c r="AW119" s="18">
        <v>0</v>
      </c>
      <c r="AX119" s="18">
        <v>0</v>
      </c>
      <c r="AY119" s="18">
        <v>0</v>
      </c>
      <c r="AZ119" s="18">
        <v>1</v>
      </c>
      <c r="BA119" s="18">
        <v>1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1</v>
      </c>
      <c r="BH119" s="18">
        <v>1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</row>
    <row r="120" spans="1:70" ht="12.75">
      <c r="A120" s="1" t="s">
        <v>199</v>
      </c>
      <c r="B120" s="1" t="str">
        <f>IF(('soupiska týmy'!$F$28&gt;=3),'soupiska týmy'!$B$3,"")</f>
        <v>Detroit Red Wings</v>
      </c>
      <c r="C120" s="16" t="s">
        <v>19</v>
      </c>
      <c r="D120" s="47" t="s">
        <v>326</v>
      </c>
      <c r="E120" s="18">
        <v>1</v>
      </c>
      <c r="F120" s="16" t="s">
        <v>23</v>
      </c>
      <c r="G120" s="19">
        <v>0</v>
      </c>
      <c r="I120" s="3">
        <f t="shared" si="45"/>
        <v>1</v>
      </c>
      <c r="J120" s="3">
        <f t="shared" si="46"/>
        <v>1</v>
      </c>
      <c r="K120" s="3">
        <f t="shared" si="47"/>
      </c>
      <c r="L120" s="3">
        <f t="shared" si="48"/>
      </c>
      <c r="M120" s="3">
        <f t="shared" si="49"/>
      </c>
      <c r="N120" s="3">
        <f t="shared" si="50"/>
        <v>1</v>
      </c>
      <c r="O120" s="2">
        <f t="shared" si="51"/>
        <v>0</v>
      </c>
      <c r="P120" s="2">
        <f t="shared" si="52"/>
        <v>0</v>
      </c>
      <c r="Q120" s="18">
        <v>0</v>
      </c>
      <c r="R120" s="18">
        <v>0</v>
      </c>
      <c r="S120" s="18">
        <v>0</v>
      </c>
      <c r="T120" s="18">
        <v>0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2">
        <f t="shared" si="53"/>
        <v>2</v>
      </c>
      <c r="AT120" s="2">
        <f t="shared" si="53"/>
        <v>0</v>
      </c>
      <c r="AU120">
        <v>0</v>
      </c>
      <c r="AV120">
        <v>0</v>
      </c>
      <c r="AW120">
        <v>1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1</v>
      </c>
      <c r="BE120">
        <v>0</v>
      </c>
      <c r="BF120">
        <v>0</v>
      </c>
      <c r="BG120">
        <v>1</v>
      </c>
      <c r="BH120">
        <v>0</v>
      </c>
      <c r="BI120">
        <v>0</v>
      </c>
      <c r="BJ120">
        <v>0</v>
      </c>
      <c r="BK120">
        <v>0</v>
      </c>
      <c r="BL120">
        <v>1</v>
      </c>
      <c r="BM120">
        <v>1</v>
      </c>
      <c r="BN120">
        <v>0</v>
      </c>
      <c r="BO120">
        <v>0</v>
      </c>
      <c r="BP120">
        <v>0</v>
      </c>
      <c r="BQ120">
        <v>0</v>
      </c>
      <c r="BR120">
        <v>0</v>
      </c>
    </row>
    <row r="121" spans="1:70" ht="12.75">
      <c r="A121" s="1" t="s">
        <v>196</v>
      </c>
      <c r="B121" s="1" t="str">
        <f>IF(('soupiska týmy'!$F$28&gt;=3),'soupiska týmy'!$B$3,"")</f>
        <v>Detroit Red Wings</v>
      </c>
      <c r="C121" s="16" t="s">
        <v>19</v>
      </c>
      <c r="D121" s="47" t="s">
        <v>322</v>
      </c>
      <c r="E121" s="18">
        <v>3</v>
      </c>
      <c r="F121" s="16" t="s">
        <v>23</v>
      </c>
      <c r="G121" s="19">
        <v>4</v>
      </c>
      <c r="I121" s="3">
        <f t="shared" si="45"/>
        <v>1</v>
      </c>
      <c r="J121" s="3">
        <f t="shared" si="46"/>
      </c>
      <c r="K121" s="3">
        <f t="shared" si="47"/>
      </c>
      <c r="L121" s="3">
        <f t="shared" si="48"/>
      </c>
      <c r="M121" s="3">
        <f t="shared" si="49"/>
        <v>1</v>
      </c>
      <c r="N121" s="3">
        <f t="shared" si="50"/>
      </c>
      <c r="O121" s="2">
        <f t="shared" si="51"/>
        <v>0</v>
      </c>
      <c r="P121" s="2">
        <f t="shared" si="52"/>
        <v>0</v>
      </c>
      <c r="Q121" s="18">
        <v>0</v>
      </c>
      <c r="R121" s="18">
        <v>0</v>
      </c>
      <c r="S121" s="18">
        <v>0</v>
      </c>
      <c r="T121" s="18">
        <v>0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2">
        <v>0</v>
      </c>
      <c r="AT121" s="2">
        <f aca="true" t="shared" si="54" ref="AT121:AT152">((((AX121+BB121)+BF121)+BJ121)+BN121)+BR121</f>
        <v>0</v>
      </c>
      <c r="AU121">
        <v>0</v>
      </c>
      <c r="AV121">
        <v>0</v>
      </c>
      <c r="AW121">
        <v>0</v>
      </c>
      <c r="AX121">
        <v>0</v>
      </c>
      <c r="AY121">
        <v>1</v>
      </c>
      <c r="AZ121">
        <v>0</v>
      </c>
      <c r="BA121">
        <v>0</v>
      </c>
      <c r="BB121">
        <v>0</v>
      </c>
      <c r="BC121">
        <v>1</v>
      </c>
      <c r="BD121">
        <v>1</v>
      </c>
      <c r="BE121">
        <v>0</v>
      </c>
      <c r="BF121">
        <v>0</v>
      </c>
      <c r="BG121">
        <v>1</v>
      </c>
      <c r="BH121">
        <v>1</v>
      </c>
      <c r="BI121">
        <v>0</v>
      </c>
      <c r="BJ121">
        <v>0</v>
      </c>
      <c r="BK121">
        <v>0</v>
      </c>
      <c r="BL121">
        <v>1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</row>
    <row r="122" spans="1:46" ht="12.75">
      <c r="A122" s="1" t="s">
        <v>192</v>
      </c>
      <c r="B122" s="1" t="str">
        <f>IF(('soupiska týmy'!$F$28&gt;=3),'soupiska týmy'!$B$3,"")</f>
        <v>Detroit Red Wings</v>
      </c>
      <c r="C122" s="16" t="s">
        <v>19</v>
      </c>
      <c r="D122" s="47" t="s">
        <v>324</v>
      </c>
      <c r="E122" s="18">
        <v>3</v>
      </c>
      <c r="F122" s="16" t="s">
        <v>23</v>
      </c>
      <c r="G122" s="19">
        <v>1</v>
      </c>
      <c r="I122" s="3">
        <f t="shared" si="45"/>
        <v>1</v>
      </c>
      <c r="J122" s="3">
        <f t="shared" si="46"/>
        <v>1</v>
      </c>
      <c r="K122" s="3">
        <f t="shared" si="47"/>
      </c>
      <c r="L122" s="3">
        <f t="shared" si="48"/>
      </c>
      <c r="M122" s="3">
        <f t="shared" si="49"/>
      </c>
      <c r="N122" s="3">
        <f t="shared" si="50"/>
      </c>
      <c r="O122" s="2">
        <f t="shared" si="51"/>
        <v>1</v>
      </c>
      <c r="P122" s="2">
        <f t="shared" si="52"/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1</v>
      </c>
      <c r="W122" s="18">
        <v>0</v>
      </c>
      <c r="X122" s="18">
        <v>0</v>
      </c>
      <c r="Y122" s="18">
        <v>1</v>
      </c>
      <c r="Z122" s="18">
        <v>0</v>
      </c>
      <c r="AA122" s="18">
        <v>1</v>
      </c>
      <c r="AB122" s="18">
        <v>0</v>
      </c>
      <c r="AC122" s="18">
        <v>1</v>
      </c>
      <c r="AD122" s="18">
        <v>1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0</v>
      </c>
      <c r="AK122" s="18">
        <v>1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2">
        <f aca="true" t="shared" si="55" ref="AS122:AS153">((((AW122+BA122)+BE122)+BI122)+BM122)+BQ122</f>
        <v>0</v>
      </c>
      <c r="AT122" s="2">
        <f t="shared" si="54"/>
        <v>0</v>
      </c>
    </row>
    <row r="123" spans="1:46" ht="12.75">
      <c r="A123" s="1" t="s">
        <v>185</v>
      </c>
      <c r="B123" s="1" t="str">
        <f>IF(('soupiska týmy'!$F$28&gt;=3),'soupiska týmy'!$B$3,"")</f>
        <v>Detroit Red Wings</v>
      </c>
      <c r="C123" s="16" t="s">
        <v>19</v>
      </c>
      <c r="D123" s="47" t="s">
        <v>323</v>
      </c>
      <c r="E123" s="18">
        <v>2</v>
      </c>
      <c r="F123" s="16" t="s">
        <v>23</v>
      </c>
      <c r="G123" s="19">
        <v>1</v>
      </c>
      <c r="H123" t="s">
        <v>53</v>
      </c>
      <c r="I123" s="3">
        <f t="shared" si="45"/>
        <v>1</v>
      </c>
      <c r="J123" s="3">
        <f t="shared" si="46"/>
      </c>
      <c r="K123" s="3">
        <f t="shared" si="47"/>
        <v>1</v>
      </c>
      <c r="L123" s="3">
        <f t="shared" si="48"/>
      </c>
      <c r="M123" s="3">
        <f t="shared" si="49"/>
      </c>
      <c r="N123" s="3">
        <f t="shared" si="50"/>
      </c>
      <c r="O123" s="2">
        <f t="shared" si="51"/>
        <v>1</v>
      </c>
      <c r="P123" s="2">
        <f t="shared" si="52"/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2</v>
      </c>
      <c r="Z123" s="18">
        <v>0</v>
      </c>
      <c r="AA123" s="18">
        <v>0</v>
      </c>
      <c r="AB123" s="18">
        <v>0</v>
      </c>
      <c r="AC123" s="18">
        <v>0</v>
      </c>
      <c r="AD123" s="18">
        <v>1</v>
      </c>
      <c r="AE123" s="18">
        <v>0</v>
      </c>
      <c r="AF123" s="18">
        <v>0</v>
      </c>
      <c r="AG123" s="18">
        <v>0</v>
      </c>
      <c r="AH123" s="18">
        <v>0</v>
      </c>
      <c r="AI123" s="18">
        <v>1</v>
      </c>
      <c r="AJ123" s="18">
        <v>0</v>
      </c>
      <c r="AK123" s="18">
        <v>0</v>
      </c>
      <c r="AL123" s="18">
        <v>1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2">
        <f t="shared" si="55"/>
        <v>0</v>
      </c>
      <c r="AT123" s="2">
        <f t="shared" si="54"/>
        <v>0</v>
      </c>
    </row>
    <row r="124" spans="1:70" ht="12.75">
      <c r="A124" s="1" t="s">
        <v>231</v>
      </c>
      <c r="B124" s="1" t="str">
        <f>IF(('soupiska týmy'!$F$28&gt;=3),'soupiska týmy'!$B$3,"")</f>
        <v>Detroit Red Wings</v>
      </c>
      <c r="C124" s="16" t="s">
        <v>19</v>
      </c>
      <c r="D124" s="47" t="s">
        <v>327</v>
      </c>
      <c r="E124" s="18">
        <v>1</v>
      </c>
      <c r="F124" s="16" t="s">
        <v>23</v>
      </c>
      <c r="G124" s="19">
        <v>2</v>
      </c>
      <c r="H124" t="s">
        <v>53</v>
      </c>
      <c r="I124" s="3">
        <f t="shared" si="45"/>
        <v>1</v>
      </c>
      <c r="J124" s="3">
        <f t="shared" si="46"/>
      </c>
      <c r="K124" s="3">
        <f t="shared" si="47"/>
      </c>
      <c r="L124" s="3">
        <f t="shared" si="48"/>
        <v>1</v>
      </c>
      <c r="M124" s="3">
        <f t="shared" si="49"/>
      </c>
      <c r="N124" s="3">
        <f t="shared" si="50"/>
      </c>
      <c r="O124" s="2">
        <f t="shared" si="51"/>
        <v>0</v>
      </c>
      <c r="P124" s="2">
        <f t="shared" si="52"/>
        <v>0</v>
      </c>
      <c r="Q124" s="18">
        <v>0</v>
      </c>
      <c r="R124" s="18">
        <v>0</v>
      </c>
      <c r="S124" s="18">
        <v>0</v>
      </c>
      <c r="T124" s="18">
        <v>0</v>
      </c>
      <c r="AS124" s="2">
        <f t="shared" si="55"/>
        <v>1</v>
      </c>
      <c r="AT124" s="2">
        <f t="shared" si="54"/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1</v>
      </c>
      <c r="BI124">
        <v>1</v>
      </c>
      <c r="BJ124">
        <v>0</v>
      </c>
      <c r="BK124">
        <v>1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</row>
    <row r="125" spans="1:46" ht="12.75">
      <c r="A125" s="1" t="s">
        <v>224</v>
      </c>
      <c r="B125" s="1" t="str">
        <f>IF(('soupiska týmy'!$F$28&gt;=3),'soupiska týmy'!$B$3,"")</f>
        <v>Detroit Red Wings</v>
      </c>
      <c r="C125" s="16" t="s">
        <v>19</v>
      </c>
      <c r="D125" s="47" t="s">
        <v>321</v>
      </c>
      <c r="E125" s="18">
        <v>2</v>
      </c>
      <c r="F125" s="16" t="s">
        <v>23</v>
      </c>
      <c r="G125" s="19">
        <v>1</v>
      </c>
      <c r="H125" t="s">
        <v>53</v>
      </c>
      <c r="I125" s="3">
        <f t="shared" si="45"/>
        <v>1</v>
      </c>
      <c r="J125" s="3">
        <f t="shared" si="46"/>
      </c>
      <c r="K125" s="3">
        <f t="shared" si="47"/>
        <v>1</v>
      </c>
      <c r="L125" s="3">
        <f t="shared" si="48"/>
      </c>
      <c r="M125" s="3">
        <f t="shared" si="49"/>
      </c>
      <c r="N125" s="3">
        <f t="shared" si="50"/>
      </c>
      <c r="O125" s="2">
        <f t="shared" si="51"/>
        <v>0</v>
      </c>
      <c r="P125" s="2">
        <f t="shared" si="52"/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1</v>
      </c>
      <c r="AA125" s="18">
        <v>0</v>
      </c>
      <c r="AB125" s="18">
        <v>0</v>
      </c>
      <c r="AC125" s="18">
        <v>1</v>
      </c>
      <c r="AD125" s="18">
        <v>1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1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2">
        <f t="shared" si="55"/>
        <v>0</v>
      </c>
      <c r="AT125" s="2">
        <f t="shared" si="54"/>
        <v>0</v>
      </c>
    </row>
    <row r="126" spans="1:70" ht="12.75">
      <c r="A126" s="1" t="s">
        <v>69</v>
      </c>
      <c r="B126" s="1" t="str">
        <f>IF(('soupiska týmy'!$F$28&gt;=3),'soupiska týmy'!$B$3,"")</f>
        <v>Detroit Red Wings</v>
      </c>
      <c r="C126" s="16" t="s">
        <v>19</v>
      </c>
      <c r="D126" s="47" t="s">
        <v>325</v>
      </c>
      <c r="E126" s="18">
        <v>3</v>
      </c>
      <c r="F126" s="16" t="s">
        <v>23</v>
      </c>
      <c r="G126" s="19">
        <v>2</v>
      </c>
      <c r="H126" t="s">
        <v>53</v>
      </c>
      <c r="I126" s="3">
        <f t="shared" si="45"/>
        <v>1</v>
      </c>
      <c r="J126" s="3">
        <f t="shared" si="46"/>
      </c>
      <c r="K126" s="3">
        <f t="shared" si="47"/>
        <v>1</v>
      </c>
      <c r="L126" s="3">
        <f t="shared" si="48"/>
      </c>
      <c r="M126" s="3">
        <f t="shared" si="49"/>
      </c>
      <c r="N126" s="3">
        <f t="shared" si="50"/>
      </c>
      <c r="O126" s="2">
        <f t="shared" si="51"/>
        <v>0</v>
      </c>
      <c r="P126" s="2">
        <f t="shared" si="52"/>
        <v>0</v>
      </c>
      <c r="Q126" s="18">
        <v>0</v>
      </c>
      <c r="R126" s="18">
        <v>0</v>
      </c>
      <c r="S126" s="18">
        <v>0</v>
      </c>
      <c r="T126" s="18">
        <v>0</v>
      </c>
      <c r="AS126" s="2">
        <f t="shared" si="55"/>
        <v>1</v>
      </c>
      <c r="AT126" s="2">
        <f t="shared" si="54"/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1</v>
      </c>
      <c r="BE126">
        <v>1</v>
      </c>
      <c r="BF126">
        <v>0</v>
      </c>
      <c r="BG126">
        <v>1</v>
      </c>
      <c r="BH126">
        <v>1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2</v>
      </c>
      <c r="BP126">
        <v>0</v>
      </c>
      <c r="BQ126">
        <v>0</v>
      </c>
      <c r="BR126">
        <v>0</v>
      </c>
    </row>
    <row r="127" spans="1:46" ht="12.75">
      <c r="A127" s="1" t="s">
        <v>79</v>
      </c>
      <c r="B127" s="1" t="str">
        <f>IF(('soupiska týmy'!$F$28&gt;=3),'soupiska týmy'!$B$3,"")</f>
        <v>Detroit Red Wings</v>
      </c>
      <c r="C127" s="16" t="s">
        <v>19</v>
      </c>
      <c r="D127" s="47" t="s">
        <v>322</v>
      </c>
      <c r="E127" s="18">
        <v>1</v>
      </c>
      <c r="F127" s="16" t="s">
        <v>23</v>
      </c>
      <c r="G127" s="19">
        <v>0</v>
      </c>
      <c r="H127" t="s">
        <v>53</v>
      </c>
      <c r="I127" s="3">
        <f t="shared" si="45"/>
        <v>1</v>
      </c>
      <c r="J127" s="3">
        <f t="shared" si="46"/>
      </c>
      <c r="K127" s="3">
        <f t="shared" si="47"/>
        <v>1</v>
      </c>
      <c r="L127" s="3">
        <f t="shared" si="48"/>
      </c>
      <c r="M127" s="3">
        <f t="shared" si="49"/>
      </c>
      <c r="N127" s="3">
        <f t="shared" si="50"/>
        <v>1</v>
      </c>
      <c r="O127" s="2">
        <f t="shared" si="51"/>
        <v>0</v>
      </c>
      <c r="P127" s="2">
        <f t="shared" si="52"/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1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2">
        <f t="shared" si="55"/>
        <v>0</v>
      </c>
      <c r="AT127" s="2">
        <f t="shared" si="54"/>
        <v>0</v>
      </c>
    </row>
    <row r="128" spans="1:70" ht="12.75">
      <c r="A128" s="1" t="s">
        <v>87</v>
      </c>
      <c r="B128" s="1" t="str">
        <f>IF(('soupiska týmy'!$F$28&gt;=3),'soupiska týmy'!$B$3,"")</f>
        <v>Detroit Red Wings</v>
      </c>
      <c r="C128" s="16" t="s">
        <v>19</v>
      </c>
      <c r="D128" s="47" t="s">
        <v>324</v>
      </c>
      <c r="E128" s="18">
        <v>2</v>
      </c>
      <c r="F128" s="16" t="s">
        <v>23</v>
      </c>
      <c r="G128" s="19">
        <v>7</v>
      </c>
      <c r="I128" s="3">
        <f t="shared" si="45"/>
        <v>1</v>
      </c>
      <c r="J128" s="3">
        <f t="shared" si="46"/>
      </c>
      <c r="K128" s="3">
        <f t="shared" si="47"/>
      </c>
      <c r="L128" s="3">
        <f t="shared" si="48"/>
      </c>
      <c r="M128" s="3">
        <f t="shared" si="49"/>
        <v>1</v>
      </c>
      <c r="N128" s="3">
        <f t="shared" si="50"/>
      </c>
      <c r="O128" s="2">
        <f t="shared" si="51"/>
        <v>0</v>
      </c>
      <c r="P128" s="2">
        <f t="shared" si="52"/>
        <v>0</v>
      </c>
      <c r="Q128" s="18">
        <v>0</v>
      </c>
      <c r="R128" s="18">
        <v>0</v>
      </c>
      <c r="S128" s="18">
        <v>0</v>
      </c>
      <c r="T128" s="18">
        <v>0</v>
      </c>
      <c r="AS128" s="2">
        <f t="shared" si="55"/>
        <v>3</v>
      </c>
      <c r="AT128" s="2">
        <f t="shared" si="54"/>
        <v>0</v>
      </c>
      <c r="AU128">
        <v>1</v>
      </c>
      <c r="AV128">
        <v>0</v>
      </c>
      <c r="AW128">
        <v>2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1</v>
      </c>
      <c r="BE128">
        <v>0</v>
      </c>
      <c r="BF128">
        <v>0</v>
      </c>
      <c r="BG128">
        <v>0</v>
      </c>
      <c r="BH128">
        <v>0</v>
      </c>
      <c r="BI128">
        <v>1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1</v>
      </c>
      <c r="BP128">
        <v>0</v>
      </c>
      <c r="BQ128">
        <v>0</v>
      </c>
      <c r="BR128">
        <v>0</v>
      </c>
    </row>
    <row r="129" spans="1:46" ht="12.75">
      <c r="A129" s="1" t="s">
        <v>97</v>
      </c>
      <c r="B129" s="1" t="str">
        <f>IF(('soupiska týmy'!$F$28&gt;=3),'soupiska týmy'!$B$3,"")</f>
        <v>Detroit Red Wings</v>
      </c>
      <c r="C129" s="16" t="s">
        <v>19</v>
      </c>
      <c r="D129" s="47" t="s">
        <v>326</v>
      </c>
      <c r="E129" s="18">
        <v>0</v>
      </c>
      <c r="F129" s="16" t="s">
        <v>23</v>
      </c>
      <c r="G129" s="19">
        <v>2</v>
      </c>
      <c r="I129" s="3">
        <f t="shared" si="45"/>
        <v>1</v>
      </c>
      <c r="J129" s="3">
        <f t="shared" si="46"/>
      </c>
      <c r="K129" s="3">
        <f t="shared" si="47"/>
      </c>
      <c r="L129" s="3">
        <f t="shared" si="48"/>
      </c>
      <c r="M129" s="3">
        <f t="shared" si="49"/>
        <v>1</v>
      </c>
      <c r="N129" s="3">
        <f t="shared" si="50"/>
      </c>
      <c r="O129" s="2">
        <f t="shared" si="51"/>
        <v>0</v>
      </c>
      <c r="P129" s="2">
        <f t="shared" si="52"/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2">
        <f t="shared" si="55"/>
        <v>0</v>
      </c>
      <c r="AT129" s="2">
        <f t="shared" si="54"/>
        <v>0</v>
      </c>
    </row>
    <row r="130" spans="1:70" ht="12.75">
      <c r="A130" s="1" t="s">
        <v>11</v>
      </c>
      <c r="B130" s="1" t="str">
        <f>IF(('soupiska týmy'!$F$28&gt;=3),'soupiska týmy'!$B$3,"")</f>
        <v>Detroit Red Wings</v>
      </c>
      <c r="C130" s="16" t="s">
        <v>19</v>
      </c>
      <c r="D130" s="47" t="s">
        <v>323</v>
      </c>
      <c r="E130" s="18">
        <v>3</v>
      </c>
      <c r="F130" s="16" t="s">
        <v>23</v>
      </c>
      <c r="G130" s="19">
        <v>0</v>
      </c>
      <c r="I130" s="3">
        <f t="shared" si="45"/>
        <v>1</v>
      </c>
      <c r="J130" s="3">
        <f t="shared" si="46"/>
        <v>1</v>
      </c>
      <c r="K130" s="3">
        <f t="shared" si="47"/>
      </c>
      <c r="L130" s="3">
        <f t="shared" si="48"/>
      </c>
      <c r="M130" s="3">
        <f t="shared" si="49"/>
      </c>
      <c r="N130" s="3">
        <f t="shared" si="50"/>
        <v>1</v>
      </c>
      <c r="O130" s="2">
        <f t="shared" si="51"/>
        <v>0</v>
      </c>
      <c r="P130" s="2">
        <f t="shared" si="52"/>
        <v>0</v>
      </c>
      <c r="Q130" s="18">
        <v>0</v>
      </c>
      <c r="R130" s="18">
        <v>0</v>
      </c>
      <c r="S130" s="18">
        <v>0</v>
      </c>
      <c r="T130" s="18"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2">
        <f t="shared" si="55"/>
        <v>1</v>
      </c>
      <c r="AT130" s="2">
        <f t="shared" si="54"/>
        <v>0</v>
      </c>
      <c r="AU130">
        <v>1</v>
      </c>
      <c r="AV130">
        <v>0</v>
      </c>
      <c r="AW130">
        <v>1</v>
      </c>
      <c r="AX130">
        <v>0</v>
      </c>
      <c r="AY130">
        <v>1</v>
      </c>
      <c r="AZ130">
        <v>0</v>
      </c>
      <c r="BA130">
        <v>0</v>
      </c>
      <c r="BB130">
        <v>0</v>
      </c>
      <c r="BC130">
        <v>1</v>
      </c>
      <c r="BD130">
        <v>1</v>
      </c>
      <c r="BE130">
        <v>0</v>
      </c>
      <c r="BF130">
        <v>0</v>
      </c>
      <c r="BG130">
        <v>0</v>
      </c>
      <c r="BH130">
        <v>1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</row>
    <row r="131" spans="1:46" ht="12.75">
      <c r="A131" s="1" t="s">
        <v>22</v>
      </c>
      <c r="B131" s="1" t="str">
        <f>IF(('soupiska týmy'!$F$28&gt;=3),'soupiska týmy'!$B$3,"")</f>
        <v>Detroit Red Wings</v>
      </c>
      <c r="C131" s="16" t="s">
        <v>19</v>
      </c>
      <c r="D131" s="47" t="s">
        <v>327</v>
      </c>
      <c r="E131" s="18">
        <v>2</v>
      </c>
      <c r="F131" s="16" t="s">
        <v>23</v>
      </c>
      <c r="G131" s="19">
        <v>3</v>
      </c>
      <c r="I131" s="3">
        <f t="shared" si="45"/>
        <v>1</v>
      </c>
      <c r="J131" s="3">
        <f t="shared" si="46"/>
      </c>
      <c r="K131" s="3">
        <f t="shared" si="47"/>
      </c>
      <c r="L131" s="3">
        <f t="shared" si="48"/>
      </c>
      <c r="M131" s="3">
        <f t="shared" si="49"/>
        <v>1</v>
      </c>
      <c r="N131" s="3">
        <f t="shared" si="50"/>
      </c>
      <c r="O131" s="2">
        <f t="shared" si="51"/>
        <v>3</v>
      </c>
      <c r="P131" s="2">
        <f t="shared" si="52"/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1</v>
      </c>
      <c r="V131" s="18">
        <v>0</v>
      </c>
      <c r="W131" s="18">
        <v>0</v>
      </c>
      <c r="X131" s="18">
        <v>0</v>
      </c>
      <c r="Y131" s="18">
        <v>0</v>
      </c>
      <c r="Z131" s="18">
        <v>1</v>
      </c>
      <c r="AA131" s="18">
        <v>1</v>
      </c>
      <c r="AB131" s="18">
        <v>0</v>
      </c>
      <c r="AC131" s="18">
        <v>0</v>
      </c>
      <c r="AD131" s="18">
        <v>1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1</v>
      </c>
      <c r="AN131" s="18">
        <v>0</v>
      </c>
      <c r="AO131" s="18">
        <v>1</v>
      </c>
      <c r="AP131" s="18">
        <v>0</v>
      </c>
      <c r="AQ131" s="18">
        <v>1</v>
      </c>
      <c r="AR131" s="18">
        <v>0</v>
      </c>
      <c r="AS131" s="2">
        <f t="shared" si="55"/>
        <v>0</v>
      </c>
      <c r="AT131" s="2">
        <f t="shared" si="54"/>
        <v>0</v>
      </c>
    </row>
    <row r="132" spans="1:46" ht="12.75">
      <c r="A132" s="1" t="s">
        <v>36</v>
      </c>
      <c r="B132" s="1" t="str">
        <f>IF(('soupiska týmy'!$F$28&gt;=3),'soupiska týmy'!$B$3,"")</f>
        <v>Detroit Red Wings</v>
      </c>
      <c r="C132" s="16" t="s">
        <v>19</v>
      </c>
      <c r="D132" s="47" t="s">
        <v>325</v>
      </c>
      <c r="E132" s="18">
        <v>7</v>
      </c>
      <c r="F132" s="16" t="s">
        <v>23</v>
      </c>
      <c r="G132" s="19">
        <v>1</v>
      </c>
      <c r="I132" s="3">
        <f t="shared" si="45"/>
        <v>1</v>
      </c>
      <c r="J132" s="3">
        <f t="shared" si="46"/>
        <v>1</v>
      </c>
      <c r="K132" s="3">
        <f t="shared" si="47"/>
      </c>
      <c r="L132" s="3">
        <f t="shared" si="48"/>
      </c>
      <c r="M132" s="3">
        <f t="shared" si="49"/>
      </c>
      <c r="N132" s="3">
        <f t="shared" si="50"/>
      </c>
      <c r="O132" s="2">
        <f t="shared" si="51"/>
        <v>3</v>
      </c>
      <c r="P132" s="2">
        <f t="shared" si="52"/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3</v>
      </c>
      <c r="V132" s="18">
        <v>1</v>
      </c>
      <c r="W132" s="18">
        <v>0</v>
      </c>
      <c r="X132" s="18">
        <v>0</v>
      </c>
      <c r="Y132" s="18">
        <v>0</v>
      </c>
      <c r="Z132" s="18">
        <v>1</v>
      </c>
      <c r="AA132" s="18">
        <v>1</v>
      </c>
      <c r="AB132" s="18">
        <v>0</v>
      </c>
      <c r="AC132" s="18">
        <v>2</v>
      </c>
      <c r="AD132" s="18">
        <v>0</v>
      </c>
      <c r="AE132" s="18">
        <v>1</v>
      </c>
      <c r="AF132" s="18">
        <v>0</v>
      </c>
      <c r="AG132" s="18">
        <v>1</v>
      </c>
      <c r="AH132" s="18">
        <v>1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1</v>
      </c>
      <c r="AP132" s="18">
        <v>2</v>
      </c>
      <c r="AQ132" s="18">
        <v>1</v>
      </c>
      <c r="AR132" s="18">
        <v>0</v>
      </c>
      <c r="AS132" s="2">
        <f t="shared" si="55"/>
        <v>0</v>
      </c>
      <c r="AT132" s="2">
        <f t="shared" si="54"/>
        <v>0</v>
      </c>
    </row>
    <row r="133" spans="1:70" ht="12.75">
      <c r="A133" s="1" t="s">
        <v>59</v>
      </c>
      <c r="B133" s="1" t="str">
        <f>IF(('soupiska týmy'!$F$28&gt;=3),'soupiska týmy'!$B$3,"")</f>
        <v>Detroit Red Wings</v>
      </c>
      <c r="C133" s="16" t="s">
        <v>19</v>
      </c>
      <c r="D133" s="47" t="s">
        <v>321</v>
      </c>
      <c r="E133" s="18">
        <v>2</v>
      </c>
      <c r="F133" s="16" t="s">
        <v>23</v>
      </c>
      <c r="G133" s="19">
        <v>1</v>
      </c>
      <c r="I133" s="3">
        <f t="shared" si="45"/>
        <v>1</v>
      </c>
      <c r="J133" s="3">
        <f t="shared" si="46"/>
        <v>1</v>
      </c>
      <c r="K133" s="3">
        <f t="shared" si="47"/>
      </c>
      <c r="L133" s="3">
        <f t="shared" si="48"/>
      </c>
      <c r="M133" s="3">
        <f t="shared" si="49"/>
      </c>
      <c r="N133" s="3">
        <f t="shared" si="50"/>
      </c>
      <c r="O133" s="2">
        <f t="shared" si="51"/>
        <v>0</v>
      </c>
      <c r="P133" s="2">
        <f t="shared" si="52"/>
        <v>0</v>
      </c>
      <c r="Q133" s="18">
        <v>0</v>
      </c>
      <c r="R133" s="18">
        <v>0</v>
      </c>
      <c r="S133" s="18">
        <v>0</v>
      </c>
      <c r="T133" s="18">
        <v>0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2">
        <f t="shared" si="55"/>
        <v>0</v>
      </c>
      <c r="AT133" s="2">
        <f t="shared" si="54"/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2</v>
      </c>
      <c r="BD133">
        <v>0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0</v>
      </c>
    </row>
    <row r="134" spans="1:70" ht="12.75">
      <c r="A134" s="1" t="s">
        <v>130</v>
      </c>
      <c r="B134" s="1" t="str">
        <f>IF(('soupiska týmy'!$F$28&gt;=3),'soupiska týmy'!$B$3,"")</f>
        <v>Detroit Red Wings</v>
      </c>
      <c r="C134" s="16" t="s">
        <v>19</v>
      </c>
      <c r="D134" s="47" t="s">
        <v>326</v>
      </c>
      <c r="E134" s="18">
        <v>2</v>
      </c>
      <c r="F134" s="16" t="s">
        <v>23</v>
      </c>
      <c r="G134" s="19">
        <v>4</v>
      </c>
      <c r="I134" s="3">
        <f t="shared" si="45"/>
        <v>1</v>
      </c>
      <c r="J134" s="3">
        <f t="shared" si="46"/>
      </c>
      <c r="K134" s="3">
        <f t="shared" si="47"/>
      </c>
      <c r="L134" s="3">
        <f t="shared" si="48"/>
      </c>
      <c r="M134" s="3">
        <f t="shared" si="49"/>
        <v>1</v>
      </c>
      <c r="N134" s="3">
        <f t="shared" si="50"/>
      </c>
      <c r="O134" s="2">
        <f t="shared" si="51"/>
        <v>0</v>
      </c>
      <c r="P134" s="2">
        <f t="shared" si="52"/>
        <v>0</v>
      </c>
      <c r="Q134" s="18">
        <v>0</v>
      </c>
      <c r="R134" s="18">
        <v>0</v>
      </c>
      <c r="S134" s="18">
        <v>0</v>
      </c>
      <c r="T134" s="18">
        <v>0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2">
        <f t="shared" si="55"/>
        <v>2</v>
      </c>
      <c r="AT134" s="2">
        <f t="shared" si="54"/>
        <v>0</v>
      </c>
      <c r="AU134">
        <v>0</v>
      </c>
      <c r="AV134">
        <v>0</v>
      </c>
      <c r="AW134">
        <v>1</v>
      </c>
      <c r="AX134">
        <v>0</v>
      </c>
      <c r="AY134">
        <v>0</v>
      </c>
      <c r="AZ134">
        <v>0</v>
      </c>
      <c r="BA134">
        <v>1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1</v>
      </c>
      <c r="BP134">
        <v>0</v>
      </c>
      <c r="BQ134">
        <v>0</v>
      </c>
      <c r="BR134">
        <v>0</v>
      </c>
    </row>
    <row r="135" spans="1:70" ht="12.75">
      <c r="A135" s="1" t="s">
        <v>17</v>
      </c>
      <c r="B135" s="1" t="str">
        <f>IF(('soupiska týmy'!$F$28&gt;=3),'soupiska týmy'!$B$3,"")</f>
        <v>Detroit Red Wings</v>
      </c>
      <c r="C135" s="16" t="s">
        <v>19</v>
      </c>
      <c r="D135" s="47" t="s">
        <v>322</v>
      </c>
      <c r="E135" s="18">
        <v>2</v>
      </c>
      <c r="F135" s="16" t="s">
        <v>23</v>
      </c>
      <c r="G135" s="19">
        <v>1</v>
      </c>
      <c r="I135" s="3">
        <f t="shared" si="45"/>
        <v>1</v>
      </c>
      <c r="J135" s="3">
        <f t="shared" si="46"/>
        <v>1</v>
      </c>
      <c r="K135" s="3">
        <f t="shared" si="47"/>
      </c>
      <c r="L135" s="3">
        <f t="shared" si="48"/>
      </c>
      <c r="M135" s="3">
        <f t="shared" si="49"/>
      </c>
      <c r="N135" s="3">
        <f t="shared" si="50"/>
      </c>
      <c r="O135" s="2">
        <f t="shared" si="51"/>
        <v>0</v>
      </c>
      <c r="P135" s="2">
        <f t="shared" si="52"/>
        <v>0</v>
      </c>
      <c r="Q135" s="18">
        <v>0</v>
      </c>
      <c r="R135" s="18">
        <v>0</v>
      </c>
      <c r="S135" s="18">
        <v>0</v>
      </c>
      <c r="T135" s="18">
        <v>0</v>
      </c>
      <c r="AS135" s="2">
        <f t="shared" si="55"/>
        <v>0</v>
      </c>
      <c r="AT135" s="2">
        <f t="shared" si="54"/>
        <v>1</v>
      </c>
      <c r="AU135">
        <v>2</v>
      </c>
      <c r="AV135">
        <v>0</v>
      </c>
      <c r="AW135">
        <v>0</v>
      </c>
      <c r="AX135">
        <v>1</v>
      </c>
      <c r="AY135">
        <v>0</v>
      </c>
      <c r="AZ135">
        <v>1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2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</row>
    <row r="136" spans="1:46" ht="12.75">
      <c r="A136" s="1" t="s">
        <v>43</v>
      </c>
      <c r="B136" s="1" t="str">
        <f>IF(('soupiska týmy'!$F$28&gt;=3),'soupiska týmy'!$B$3,"")</f>
        <v>Detroit Red Wings</v>
      </c>
      <c r="C136" s="16" t="s">
        <v>19</v>
      </c>
      <c r="D136" s="47" t="s">
        <v>323</v>
      </c>
      <c r="E136" s="18">
        <v>2</v>
      </c>
      <c r="F136" s="16" t="s">
        <v>23</v>
      </c>
      <c r="G136" s="19">
        <v>3</v>
      </c>
      <c r="I136" s="3">
        <f t="shared" si="45"/>
        <v>1</v>
      </c>
      <c r="J136" s="3">
        <f t="shared" si="46"/>
      </c>
      <c r="K136" s="3">
        <f t="shared" si="47"/>
      </c>
      <c r="L136" s="3">
        <f t="shared" si="48"/>
      </c>
      <c r="M136" s="3">
        <f t="shared" si="49"/>
        <v>1</v>
      </c>
      <c r="N136" s="3">
        <f t="shared" si="50"/>
      </c>
      <c r="O136" s="2">
        <f t="shared" si="51"/>
        <v>2</v>
      </c>
      <c r="P136" s="2">
        <f t="shared" si="52"/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1</v>
      </c>
      <c r="Z136" s="18">
        <v>0</v>
      </c>
      <c r="AA136" s="18">
        <v>1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1</v>
      </c>
      <c r="AH136" s="18">
        <v>1</v>
      </c>
      <c r="AI136" s="18">
        <v>0</v>
      </c>
      <c r="AJ136" s="18">
        <v>0</v>
      </c>
      <c r="AK136" s="18">
        <v>0</v>
      </c>
      <c r="AL136" s="18">
        <v>1</v>
      </c>
      <c r="AM136" s="18">
        <v>1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2">
        <f t="shared" si="55"/>
        <v>0</v>
      </c>
      <c r="AT136" s="2">
        <f t="shared" si="54"/>
        <v>0</v>
      </c>
    </row>
    <row r="137" spans="1:46" ht="12.75">
      <c r="A137" s="1" t="s">
        <v>58</v>
      </c>
      <c r="B137" s="1" t="str">
        <f>IF(('soupiska týmy'!$F$28&gt;=3),'soupiska týmy'!$B$3,"")</f>
        <v>Detroit Red Wings</v>
      </c>
      <c r="C137" s="16" t="s">
        <v>19</v>
      </c>
      <c r="D137" s="47" t="s">
        <v>324</v>
      </c>
      <c r="E137" s="18">
        <v>3</v>
      </c>
      <c r="F137" s="16" t="s">
        <v>23</v>
      </c>
      <c r="G137" s="19">
        <v>2</v>
      </c>
      <c r="H137" t="s">
        <v>53</v>
      </c>
      <c r="I137" s="3">
        <f t="shared" si="45"/>
        <v>1</v>
      </c>
      <c r="J137" s="3">
        <f t="shared" si="46"/>
      </c>
      <c r="K137" s="3">
        <f t="shared" si="47"/>
        <v>1</v>
      </c>
      <c r="L137" s="3">
        <f t="shared" si="48"/>
      </c>
      <c r="M137" s="3">
        <f t="shared" si="49"/>
      </c>
      <c r="N137" s="3">
        <f t="shared" si="50"/>
      </c>
      <c r="O137" s="2">
        <f t="shared" si="51"/>
        <v>0</v>
      </c>
      <c r="P137" s="2">
        <f t="shared" si="52"/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2">
        <f t="shared" si="55"/>
        <v>0</v>
      </c>
      <c r="AT137" s="2">
        <f t="shared" si="54"/>
        <v>0</v>
      </c>
    </row>
    <row r="138" spans="1:46" ht="12.75">
      <c r="A138" s="1" t="s">
        <v>244</v>
      </c>
      <c r="B138" s="1" t="str">
        <f>IF(('soupiska týmy'!$F$28&gt;=3),'soupiska týmy'!$B$3,"")</f>
        <v>Detroit Red Wings</v>
      </c>
      <c r="C138" s="16" t="s">
        <v>19</v>
      </c>
      <c r="D138" s="47" t="s">
        <v>321</v>
      </c>
      <c r="E138" s="18">
        <v>5</v>
      </c>
      <c r="F138" s="16" t="s">
        <v>23</v>
      </c>
      <c r="G138" s="19">
        <v>0</v>
      </c>
      <c r="I138" s="3">
        <f t="shared" si="45"/>
        <v>1</v>
      </c>
      <c r="J138" s="3">
        <f t="shared" si="46"/>
        <v>1</v>
      </c>
      <c r="K138" s="3">
        <f t="shared" si="47"/>
      </c>
      <c r="L138" s="3">
        <f t="shared" si="48"/>
      </c>
      <c r="M138" s="3" t="s">
        <v>332</v>
      </c>
      <c r="N138" s="3"/>
      <c r="O138" s="2">
        <f t="shared" si="51"/>
        <v>0</v>
      </c>
      <c r="P138" s="2">
        <f t="shared" si="52"/>
        <v>0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2">
        <f t="shared" si="55"/>
        <v>0</v>
      </c>
      <c r="AT138" s="2">
        <f t="shared" si="54"/>
        <v>0</v>
      </c>
    </row>
    <row r="139" spans="1:70" ht="12.75">
      <c r="A139" s="1" t="s">
        <v>238</v>
      </c>
      <c r="B139" s="1" t="str">
        <f>IF(('soupiska týmy'!$F$28&gt;=3),'soupiska týmy'!$B$3,"")</f>
        <v>Detroit Red Wings</v>
      </c>
      <c r="C139" s="16" t="s">
        <v>19</v>
      </c>
      <c r="D139" s="47" t="s">
        <v>327</v>
      </c>
      <c r="E139" s="18">
        <v>3</v>
      </c>
      <c r="F139" s="16" t="s">
        <v>23</v>
      </c>
      <c r="G139" s="19">
        <v>2</v>
      </c>
      <c r="H139" t="s">
        <v>53</v>
      </c>
      <c r="I139" s="3">
        <f t="shared" si="45"/>
        <v>1</v>
      </c>
      <c r="J139" s="3">
        <f t="shared" si="46"/>
      </c>
      <c r="K139" s="3">
        <f t="shared" si="47"/>
        <v>1</v>
      </c>
      <c r="L139" s="3">
        <f t="shared" si="48"/>
      </c>
      <c r="M139" s="3">
        <f t="shared" si="49"/>
      </c>
      <c r="N139" s="3">
        <f t="shared" si="50"/>
      </c>
      <c r="O139" s="2">
        <f t="shared" si="51"/>
        <v>0</v>
      </c>
      <c r="P139" s="2">
        <f t="shared" si="52"/>
        <v>0</v>
      </c>
      <c r="Q139" s="18">
        <v>0</v>
      </c>
      <c r="R139" s="18">
        <v>0</v>
      </c>
      <c r="S139" s="18">
        <v>0</v>
      </c>
      <c r="T139" s="18">
        <v>0</v>
      </c>
      <c r="AS139" s="2">
        <f t="shared" si="55"/>
        <v>0</v>
      </c>
      <c r="AT139" s="2">
        <f t="shared" si="54"/>
        <v>0</v>
      </c>
      <c r="AU139">
        <v>0</v>
      </c>
      <c r="AV139">
        <v>0</v>
      </c>
      <c r="AW139">
        <v>0</v>
      </c>
      <c r="AX139">
        <v>0</v>
      </c>
      <c r="AY139">
        <v>1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2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</row>
    <row r="140" spans="1:46" ht="12.75">
      <c r="A140" s="1" t="s">
        <v>254</v>
      </c>
      <c r="B140" s="1" t="str">
        <f>IF(('soupiska týmy'!$F$28&gt;=3),'soupiska týmy'!$B$3,"")</f>
        <v>Detroit Red Wings</v>
      </c>
      <c r="C140" s="16" t="s">
        <v>19</v>
      </c>
      <c r="D140" s="47" t="s">
        <v>322</v>
      </c>
      <c r="E140" s="18">
        <v>3</v>
      </c>
      <c r="F140" s="16" t="s">
        <v>23</v>
      </c>
      <c r="G140" s="19">
        <v>0</v>
      </c>
      <c r="I140" s="3">
        <f t="shared" si="45"/>
        <v>1</v>
      </c>
      <c r="J140" s="3">
        <f t="shared" si="46"/>
        <v>1</v>
      </c>
      <c r="K140" s="3">
        <f t="shared" si="47"/>
      </c>
      <c r="L140" s="3">
        <f t="shared" si="48"/>
      </c>
      <c r="M140" s="3">
        <f t="shared" si="49"/>
      </c>
      <c r="N140" s="3">
        <f t="shared" si="50"/>
        <v>1</v>
      </c>
      <c r="O140" s="2">
        <f t="shared" si="51"/>
        <v>0</v>
      </c>
      <c r="P140" s="2">
        <f t="shared" si="52"/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2</v>
      </c>
      <c r="V140" s="18">
        <v>0</v>
      </c>
      <c r="W140" s="18">
        <v>0</v>
      </c>
      <c r="X140" s="18">
        <v>0</v>
      </c>
      <c r="Y140" s="18">
        <v>0</v>
      </c>
      <c r="Z140" s="18">
        <v>1</v>
      </c>
      <c r="AA140" s="18">
        <v>0</v>
      </c>
      <c r="AB140" s="18">
        <v>0</v>
      </c>
      <c r="AC140" s="18">
        <v>0</v>
      </c>
      <c r="AD140" s="18">
        <v>1</v>
      </c>
      <c r="AE140" s="18">
        <v>0</v>
      </c>
      <c r="AF140" s="18">
        <v>0</v>
      </c>
      <c r="AG140" s="18">
        <v>1</v>
      </c>
      <c r="AH140" s="18">
        <v>1</v>
      </c>
      <c r="AI140" s="18">
        <v>0</v>
      </c>
      <c r="AJ140" s="18">
        <v>0</v>
      </c>
      <c r="AK140" s="18">
        <v>0</v>
      </c>
      <c r="AL140" s="18">
        <v>1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2">
        <f t="shared" si="55"/>
        <v>0</v>
      </c>
      <c r="AT140" s="2">
        <f t="shared" si="54"/>
        <v>0</v>
      </c>
    </row>
    <row r="141" spans="1:70" ht="12.75">
      <c r="A141" s="1" t="s">
        <v>248</v>
      </c>
      <c r="B141" s="1" t="str">
        <f>IF(('soupiska týmy'!$F$28&gt;=3),'soupiska týmy'!$B$3,"")</f>
        <v>Detroit Red Wings</v>
      </c>
      <c r="C141" s="16" t="s">
        <v>19</v>
      </c>
      <c r="D141" s="47" t="s">
        <v>325</v>
      </c>
      <c r="E141" s="18">
        <v>0</v>
      </c>
      <c r="F141" s="16" t="s">
        <v>23</v>
      </c>
      <c r="G141" s="19">
        <v>1</v>
      </c>
      <c r="I141" s="3">
        <f t="shared" si="45"/>
        <v>1</v>
      </c>
      <c r="J141" s="3">
        <f t="shared" si="46"/>
      </c>
      <c r="K141" s="3">
        <f t="shared" si="47"/>
      </c>
      <c r="L141" s="3">
        <f t="shared" si="48"/>
      </c>
      <c r="M141" s="3">
        <f t="shared" si="49"/>
        <v>1</v>
      </c>
      <c r="N141" s="3">
        <f t="shared" si="50"/>
      </c>
      <c r="O141" s="2">
        <f t="shared" si="51"/>
        <v>0</v>
      </c>
      <c r="P141" s="2">
        <f t="shared" si="52"/>
        <v>0</v>
      </c>
      <c r="Q141" s="18">
        <v>0</v>
      </c>
      <c r="R141" s="18">
        <v>0</v>
      </c>
      <c r="S141" s="18">
        <v>0</v>
      </c>
      <c r="T141" s="18"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2">
        <f t="shared" si="55"/>
        <v>3</v>
      </c>
      <c r="AT141" s="2">
        <f t="shared" si="54"/>
        <v>0</v>
      </c>
      <c r="AU141">
        <v>0</v>
      </c>
      <c r="AV141">
        <v>0</v>
      </c>
      <c r="AW141">
        <v>1</v>
      </c>
      <c r="AX141">
        <v>0</v>
      </c>
      <c r="AY141">
        <v>0</v>
      </c>
      <c r="AZ141">
        <v>0</v>
      </c>
      <c r="BA141">
        <v>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0</v>
      </c>
    </row>
    <row r="142" spans="1:70" ht="12.75">
      <c r="A142" s="1" t="s">
        <v>216</v>
      </c>
      <c r="B142" s="1" t="str">
        <f>IF(('soupiska týmy'!$F$28&gt;=3),'soupiska týmy'!$B$3,"")</f>
        <v>Detroit Red Wings</v>
      </c>
      <c r="C142" s="16" t="s">
        <v>19</v>
      </c>
      <c r="D142" s="47" t="s">
        <v>324</v>
      </c>
      <c r="E142" s="18">
        <v>4</v>
      </c>
      <c r="F142" s="16" t="s">
        <v>23</v>
      </c>
      <c r="G142" s="19">
        <v>2</v>
      </c>
      <c r="I142" s="3">
        <f t="shared" si="45"/>
        <v>1</v>
      </c>
      <c r="J142" s="3">
        <f t="shared" si="46"/>
        <v>1</v>
      </c>
      <c r="K142" s="3">
        <f t="shared" si="47"/>
      </c>
      <c r="L142" s="3">
        <f t="shared" si="48"/>
      </c>
      <c r="M142" s="3">
        <f t="shared" si="49"/>
      </c>
      <c r="N142" s="3">
        <f t="shared" si="50"/>
      </c>
      <c r="O142" s="2">
        <f t="shared" si="51"/>
        <v>0</v>
      </c>
      <c r="P142" s="2">
        <f t="shared" si="52"/>
        <v>0</v>
      </c>
      <c r="Q142" s="18">
        <v>0</v>
      </c>
      <c r="R142" s="18">
        <v>0</v>
      </c>
      <c r="S142" s="18">
        <v>0</v>
      </c>
      <c r="T142" s="18">
        <v>0</v>
      </c>
      <c r="AS142" s="2">
        <f t="shared" si="55"/>
        <v>1</v>
      </c>
      <c r="AT142" s="2">
        <f t="shared" si="54"/>
        <v>0</v>
      </c>
      <c r="AU142">
        <v>1</v>
      </c>
      <c r="AV142">
        <v>1</v>
      </c>
      <c r="AW142">
        <v>1</v>
      </c>
      <c r="AX142">
        <v>0</v>
      </c>
      <c r="AY142">
        <v>1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1</v>
      </c>
      <c r="BH142">
        <v>1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1</v>
      </c>
      <c r="BP142">
        <v>0</v>
      </c>
      <c r="BQ142">
        <v>0</v>
      </c>
      <c r="BR142">
        <v>0</v>
      </c>
    </row>
    <row r="143" spans="1:46" ht="12.75">
      <c r="A143" s="1" t="s">
        <v>204</v>
      </c>
      <c r="B143" s="1" t="str">
        <f>IF(('soupiska týmy'!$F$28&gt;=3),'soupiska týmy'!$B$3,"")</f>
        <v>Detroit Red Wings</v>
      </c>
      <c r="C143" s="16" t="s">
        <v>19</v>
      </c>
      <c r="D143" s="47" t="s">
        <v>326</v>
      </c>
      <c r="E143" s="18">
        <v>3</v>
      </c>
      <c r="F143" s="16" t="s">
        <v>23</v>
      </c>
      <c r="G143" s="19">
        <v>2</v>
      </c>
      <c r="H143" t="s">
        <v>53</v>
      </c>
      <c r="I143" s="3">
        <f t="shared" si="45"/>
        <v>1</v>
      </c>
      <c r="J143" s="3">
        <f t="shared" si="46"/>
      </c>
      <c r="K143" s="3">
        <f t="shared" si="47"/>
        <v>1</v>
      </c>
      <c r="L143" s="3">
        <f t="shared" si="48"/>
      </c>
      <c r="M143" s="3">
        <f t="shared" si="49"/>
      </c>
      <c r="N143" s="3">
        <f t="shared" si="50"/>
      </c>
      <c r="O143" s="2">
        <f t="shared" si="51"/>
        <v>0</v>
      </c>
      <c r="P143" s="2">
        <f t="shared" si="52"/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1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1</v>
      </c>
      <c r="AH143" s="18">
        <v>1</v>
      </c>
      <c r="AI143" s="18">
        <v>0</v>
      </c>
      <c r="AJ143" s="18">
        <v>0</v>
      </c>
      <c r="AK143" s="18">
        <v>1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2">
        <f t="shared" si="55"/>
        <v>0</v>
      </c>
      <c r="AT143" s="2">
        <f t="shared" si="54"/>
        <v>0</v>
      </c>
    </row>
    <row r="144" spans="1:70" ht="12.75">
      <c r="A144" s="1" t="s">
        <v>229</v>
      </c>
      <c r="B144" s="1" t="str">
        <f>IF(('soupiska týmy'!$F$28&gt;=3),'soupiska týmy'!$B$3,"")</f>
        <v>Detroit Red Wings</v>
      </c>
      <c r="C144" s="16" t="s">
        <v>19</v>
      </c>
      <c r="D144" s="47" t="s">
        <v>323</v>
      </c>
      <c r="E144" s="18">
        <v>6</v>
      </c>
      <c r="F144" s="16" t="s">
        <v>23</v>
      </c>
      <c r="G144" s="19">
        <v>0</v>
      </c>
      <c r="I144" s="3">
        <f t="shared" si="45"/>
        <v>1</v>
      </c>
      <c r="J144" s="3">
        <f t="shared" si="46"/>
        <v>1</v>
      </c>
      <c r="K144" s="3">
        <f t="shared" si="47"/>
      </c>
      <c r="L144" s="3">
        <f t="shared" si="48"/>
      </c>
      <c r="M144" s="3">
        <f t="shared" si="49"/>
      </c>
      <c r="N144" s="3">
        <f t="shared" si="50"/>
        <v>1</v>
      </c>
      <c r="O144" s="2">
        <f t="shared" si="51"/>
        <v>0</v>
      </c>
      <c r="P144" s="2">
        <f t="shared" si="52"/>
        <v>0</v>
      </c>
      <c r="Q144" s="18">
        <v>0</v>
      </c>
      <c r="R144" s="18">
        <v>0</v>
      </c>
      <c r="S144" s="18">
        <v>0</v>
      </c>
      <c r="T144" s="18">
        <v>0</v>
      </c>
      <c r="AS144" s="2">
        <f t="shared" si="55"/>
        <v>0</v>
      </c>
      <c r="AT144" s="2">
        <f t="shared" si="54"/>
        <v>0</v>
      </c>
      <c r="AU144">
        <v>1</v>
      </c>
      <c r="AV144">
        <v>0</v>
      </c>
      <c r="AW144">
        <v>0</v>
      </c>
      <c r="AX144">
        <v>0</v>
      </c>
      <c r="AY144">
        <v>0</v>
      </c>
      <c r="AZ144">
        <v>1</v>
      </c>
      <c r="BA144">
        <v>0</v>
      </c>
      <c r="BB144">
        <v>0</v>
      </c>
      <c r="BC144">
        <v>2</v>
      </c>
      <c r="BD144">
        <v>0</v>
      </c>
      <c r="BE144">
        <v>0</v>
      </c>
      <c r="BF144">
        <v>0</v>
      </c>
      <c r="BG144">
        <v>2</v>
      </c>
      <c r="BH144">
        <v>2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1</v>
      </c>
      <c r="BP144">
        <v>1</v>
      </c>
      <c r="BQ144">
        <v>0</v>
      </c>
      <c r="BR144">
        <v>0</v>
      </c>
    </row>
    <row r="145" spans="1:46" ht="12.75">
      <c r="A145" s="1" t="s">
        <v>72</v>
      </c>
      <c r="B145" s="1" t="str">
        <f>IF(('soupiska týmy'!$F$28&gt;=3),'soupiska týmy'!$B$3,"")</f>
        <v>Detroit Red Wings</v>
      </c>
      <c r="C145" s="16" t="s">
        <v>19</v>
      </c>
      <c r="D145" s="47" t="s">
        <v>327</v>
      </c>
      <c r="E145" s="18">
        <v>3</v>
      </c>
      <c r="F145" s="16" t="s">
        <v>23</v>
      </c>
      <c r="G145" s="19">
        <v>0</v>
      </c>
      <c r="I145" s="3">
        <f t="shared" si="45"/>
        <v>1</v>
      </c>
      <c r="J145" s="3">
        <f t="shared" si="46"/>
        <v>1</v>
      </c>
      <c r="K145" s="3">
        <f t="shared" si="47"/>
      </c>
      <c r="L145" s="3">
        <f t="shared" si="48"/>
      </c>
      <c r="M145" s="3">
        <f t="shared" si="49"/>
      </c>
      <c r="N145" s="3">
        <f t="shared" si="50"/>
        <v>1</v>
      </c>
      <c r="O145" s="2">
        <f t="shared" si="51"/>
        <v>0</v>
      </c>
      <c r="P145" s="2">
        <f t="shared" si="52"/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1</v>
      </c>
      <c r="V145" s="18">
        <v>1</v>
      </c>
      <c r="W145" s="18">
        <v>0</v>
      </c>
      <c r="X145" s="18">
        <v>0</v>
      </c>
      <c r="Y145" s="18">
        <v>2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2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v>0</v>
      </c>
      <c r="AS145" s="2">
        <f t="shared" si="55"/>
        <v>0</v>
      </c>
      <c r="AT145" s="2">
        <f t="shared" si="54"/>
        <v>0</v>
      </c>
    </row>
    <row r="146" spans="1:70" ht="12.75">
      <c r="A146" s="1" t="s">
        <v>32</v>
      </c>
      <c r="B146" s="1" t="str">
        <f>IF(('soupiska týmy'!$F$28&gt;=3),'soupiska týmy'!$B$3,"")</f>
        <v>Detroit Red Wings</v>
      </c>
      <c r="C146" s="16" t="s">
        <v>19</v>
      </c>
      <c r="D146" s="47" t="s">
        <v>321</v>
      </c>
      <c r="E146" s="18">
        <v>1</v>
      </c>
      <c r="F146" s="16" t="s">
        <v>23</v>
      </c>
      <c r="G146" s="19">
        <v>0</v>
      </c>
      <c r="I146" s="3">
        <f t="shared" si="45"/>
        <v>1</v>
      </c>
      <c r="J146" s="3">
        <f t="shared" si="46"/>
        <v>1</v>
      </c>
      <c r="K146" s="3">
        <f t="shared" si="47"/>
      </c>
      <c r="L146" s="3">
        <f t="shared" si="48"/>
      </c>
      <c r="M146" s="3">
        <f t="shared" si="49"/>
      </c>
      <c r="N146" s="3">
        <f t="shared" si="50"/>
        <v>1</v>
      </c>
      <c r="O146" s="2">
        <f t="shared" si="51"/>
        <v>0</v>
      </c>
      <c r="P146" s="2">
        <f t="shared" si="52"/>
        <v>0</v>
      </c>
      <c r="Q146" s="18">
        <v>0</v>
      </c>
      <c r="R146" s="18">
        <v>0</v>
      </c>
      <c r="S146" s="18">
        <v>0</v>
      </c>
      <c r="T146" s="18">
        <v>0</v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2">
        <f t="shared" si="55"/>
        <v>0</v>
      </c>
      <c r="AT146" s="2">
        <f t="shared" si="54"/>
        <v>0</v>
      </c>
      <c r="AU146">
        <v>1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1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</row>
    <row r="147" spans="1:46" ht="12.75">
      <c r="A147" s="1" t="s">
        <v>49</v>
      </c>
      <c r="B147" s="1" t="str">
        <f>IF(('soupiska týmy'!$F$28&gt;=3),'soupiska týmy'!$B$3,"")</f>
        <v>Detroit Red Wings</v>
      </c>
      <c r="C147" s="16" t="s">
        <v>19</v>
      </c>
      <c r="D147" s="47" t="s">
        <v>325</v>
      </c>
      <c r="E147" s="18">
        <v>3</v>
      </c>
      <c r="F147" s="16" t="s">
        <v>23</v>
      </c>
      <c r="G147" s="19">
        <v>0</v>
      </c>
      <c r="I147" s="3">
        <f t="shared" si="45"/>
        <v>1</v>
      </c>
      <c r="J147" s="3">
        <f t="shared" si="46"/>
        <v>1</v>
      </c>
      <c r="K147" s="3">
        <f t="shared" si="47"/>
      </c>
      <c r="L147" s="3">
        <f t="shared" si="48"/>
      </c>
      <c r="M147" s="3">
        <f t="shared" si="49"/>
      </c>
      <c r="N147" s="3">
        <f t="shared" si="50"/>
        <v>1</v>
      </c>
      <c r="O147" s="2">
        <f t="shared" si="51"/>
        <v>0</v>
      </c>
      <c r="P147" s="2">
        <f t="shared" si="52"/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1</v>
      </c>
      <c r="Z147" s="18">
        <v>0</v>
      </c>
      <c r="AA147" s="18">
        <v>0</v>
      </c>
      <c r="AB147" s="18">
        <v>0</v>
      </c>
      <c r="AC147" s="18">
        <v>0</v>
      </c>
      <c r="AD147" s="18">
        <v>2</v>
      </c>
      <c r="AE147" s="18">
        <v>0</v>
      </c>
      <c r="AF147" s="18">
        <v>0</v>
      </c>
      <c r="AG147" s="18">
        <v>1</v>
      </c>
      <c r="AH147" s="18">
        <v>0</v>
      </c>
      <c r="AI147" s="18">
        <v>0</v>
      </c>
      <c r="AJ147" s="18">
        <v>0</v>
      </c>
      <c r="AK147" s="18">
        <v>1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2">
        <f t="shared" si="55"/>
        <v>0</v>
      </c>
      <c r="AT147" s="2">
        <f t="shared" si="54"/>
        <v>0</v>
      </c>
    </row>
    <row r="148" spans="1:70" ht="12.75">
      <c r="A148" s="1" t="s">
        <v>13</v>
      </c>
      <c r="B148" s="1" t="str">
        <f>IF(('soupiska týmy'!$F$28&gt;=3),'soupiska týmy'!$B$3,"")</f>
        <v>Detroit Red Wings</v>
      </c>
      <c r="C148" s="16" t="s">
        <v>19</v>
      </c>
      <c r="D148" s="47" t="s">
        <v>322</v>
      </c>
      <c r="E148" s="18">
        <v>0</v>
      </c>
      <c r="F148" s="16" t="s">
        <v>23</v>
      </c>
      <c r="G148" s="19">
        <v>3</v>
      </c>
      <c r="I148" s="3">
        <f aca="true" t="shared" si="56" ref="I148:I170">IF((G148&lt;&gt;""),1,"")</f>
        <v>1</v>
      </c>
      <c r="J148" s="3">
        <f aca="true" t="shared" si="57" ref="J148:J170">IF((G148&lt;&gt;""),IF(AND((E148&gt;G148),(H148="")),1,""),"")</f>
      </c>
      <c r="K148" s="3">
        <f aca="true" t="shared" si="58" ref="K148:K170">IF((G148&lt;&gt;""),IF(AND((E148&gt;G148),(H148="p")),1,""),"")</f>
      </c>
      <c r="L148" s="3">
        <f aca="true" t="shared" si="59" ref="L148:L170">IF((G148&lt;&gt;""),IF(AND((G148&gt;E148),(H148="p")),1,""),"")</f>
      </c>
      <c r="M148" s="3">
        <f aca="true" t="shared" si="60" ref="M148:M170">IF((G148&lt;&gt;""),IF(AND((G148&gt;E148),(H148="")),1,""),"")</f>
        <v>1</v>
      </c>
      <c r="N148" s="3">
        <f aca="true" t="shared" si="61" ref="N148:N170">IF(AND((G148&lt;&gt;""),(G148=0)),1,"")</f>
      </c>
      <c r="O148" s="2">
        <f aca="true" t="shared" si="62" ref="O148:O170">(((((S148+W148)+AA148)+AE148)+AI148)+AM148)+AQ148</f>
        <v>0</v>
      </c>
      <c r="P148" s="2">
        <f aca="true" t="shared" si="63" ref="P148:P170">(((((T148+X148)+AB148)+AF148)+AJ148)+AN148)+AR148</f>
        <v>0</v>
      </c>
      <c r="Q148" s="18">
        <v>0</v>
      </c>
      <c r="R148" s="18">
        <v>0</v>
      </c>
      <c r="S148" s="18">
        <v>0</v>
      </c>
      <c r="T148" s="18">
        <v>0</v>
      </c>
      <c r="AS148" s="2">
        <f t="shared" si="55"/>
        <v>0</v>
      </c>
      <c r="AT148" s="2">
        <f t="shared" si="54"/>
        <v>1</v>
      </c>
      <c r="AU148">
        <v>0</v>
      </c>
      <c r="AV148">
        <v>0</v>
      </c>
      <c r="AW148">
        <v>0</v>
      </c>
      <c r="AX148">
        <v>1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</row>
    <row r="149" spans="1:70" ht="12.75">
      <c r="A149" s="1" t="s">
        <v>21</v>
      </c>
      <c r="B149" s="1" t="str">
        <f>IF(('soupiska týmy'!$F$28&gt;=3),'soupiska týmy'!$B$3,"")</f>
        <v>Detroit Red Wings</v>
      </c>
      <c r="C149" s="16" t="s">
        <v>19</v>
      </c>
      <c r="D149" s="47" t="s">
        <v>326</v>
      </c>
      <c r="E149" s="18">
        <v>2</v>
      </c>
      <c r="F149" s="16" t="s">
        <v>23</v>
      </c>
      <c r="G149" s="19">
        <v>1</v>
      </c>
      <c r="I149" s="3">
        <f t="shared" si="56"/>
        <v>1</v>
      </c>
      <c r="J149" s="3">
        <f t="shared" si="57"/>
        <v>1</v>
      </c>
      <c r="K149" s="3">
        <f t="shared" si="58"/>
      </c>
      <c r="L149" s="3">
        <f t="shared" si="59"/>
      </c>
      <c r="M149" s="3">
        <f t="shared" si="60"/>
      </c>
      <c r="N149" s="3">
        <f t="shared" si="61"/>
      </c>
      <c r="O149" s="2">
        <f t="shared" si="62"/>
        <v>0</v>
      </c>
      <c r="P149" s="2">
        <f t="shared" si="63"/>
        <v>0</v>
      </c>
      <c r="Q149" s="18">
        <v>0</v>
      </c>
      <c r="R149" s="18">
        <v>0</v>
      </c>
      <c r="S149" s="18">
        <v>0</v>
      </c>
      <c r="T149" s="18">
        <v>0</v>
      </c>
      <c r="AS149" s="2">
        <f t="shared" si="55"/>
        <v>1</v>
      </c>
      <c r="AT149" s="2">
        <f t="shared" si="54"/>
        <v>0</v>
      </c>
      <c r="AU149">
        <v>1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2</v>
      </c>
      <c r="BI149">
        <v>1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1</v>
      </c>
      <c r="BP149">
        <v>0</v>
      </c>
      <c r="BQ149">
        <v>0</v>
      </c>
      <c r="BR149">
        <v>0</v>
      </c>
    </row>
    <row r="150" spans="1:46" ht="12.75">
      <c r="A150" s="1" t="s">
        <v>257</v>
      </c>
      <c r="B150" s="1" t="str">
        <f>IF(('soupiska týmy'!$F$28&gt;=3),'soupiska týmy'!$B$3,"")</f>
        <v>Detroit Red Wings</v>
      </c>
      <c r="C150" s="16" t="s">
        <v>19</v>
      </c>
      <c r="D150" s="47" t="s">
        <v>324</v>
      </c>
      <c r="E150" s="18">
        <v>5</v>
      </c>
      <c r="F150" s="16" t="s">
        <v>23</v>
      </c>
      <c r="G150" s="19">
        <v>2</v>
      </c>
      <c r="I150" s="3">
        <f t="shared" si="56"/>
        <v>1</v>
      </c>
      <c r="J150" s="3">
        <f t="shared" si="57"/>
        <v>1</v>
      </c>
      <c r="K150" s="3">
        <f t="shared" si="58"/>
      </c>
      <c r="L150" s="3">
        <f t="shared" si="59"/>
      </c>
      <c r="M150" s="3">
        <f t="shared" si="60"/>
      </c>
      <c r="N150" s="3">
        <f t="shared" si="61"/>
      </c>
      <c r="O150" s="2">
        <f t="shared" si="62"/>
        <v>0</v>
      </c>
      <c r="P150" s="2">
        <f t="shared" si="63"/>
        <v>1</v>
      </c>
      <c r="Q150" s="18">
        <v>0</v>
      </c>
      <c r="R150" s="18">
        <v>0</v>
      </c>
      <c r="S150" s="18">
        <v>0</v>
      </c>
      <c r="T150" s="18">
        <v>0</v>
      </c>
      <c r="U150" s="18">
        <v>1</v>
      </c>
      <c r="V150" s="18">
        <v>1</v>
      </c>
      <c r="W150" s="18">
        <v>0</v>
      </c>
      <c r="X150" s="18">
        <v>0</v>
      </c>
      <c r="Y150" s="18">
        <v>2</v>
      </c>
      <c r="Z150" s="18">
        <v>0</v>
      </c>
      <c r="AA150" s="18">
        <v>0</v>
      </c>
      <c r="AB150" s="18">
        <v>0</v>
      </c>
      <c r="AC150" s="18">
        <v>0</v>
      </c>
      <c r="AD150" s="18">
        <v>1</v>
      </c>
      <c r="AE150" s="18">
        <v>0</v>
      </c>
      <c r="AF150" s="18">
        <v>1</v>
      </c>
      <c r="AG150" s="18">
        <v>1</v>
      </c>
      <c r="AH150" s="18">
        <v>1</v>
      </c>
      <c r="AI150" s="18">
        <v>0</v>
      </c>
      <c r="AJ150" s="18">
        <v>0</v>
      </c>
      <c r="AK150" s="18">
        <v>1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2">
        <f t="shared" si="55"/>
        <v>0</v>
      </c>
      <c r="AT150" s="2">
        <f t="shared" si="54"/>
        <v>0</v>
      </c>
    </row>
    <row r="151" spans="1:70" ht="12.75">
      <c r="A151" s="1" t="s">
        <v>250</v>
      </c>
      <c r="B151" s="1" t="str">
        <f>IF(('soupiska týmy'!$F$28&gt;=3),'soupiska týmy'!$B$3,"")</f>
        <v>Detroit Red Wings</v>
      </c>
      <c r="C151" s="16" t="s">
        <v>19</v>
      </c>
      <c r="D151" s="47" t="s">
        <v>327</v>
      </c>
      <c r="E151" s="18">
        <v>2</v>
      </c>
      <c r="F151" s="16" t="s">
        <v>23</v>
      </c>
      <c r="G151" s="19">
        <v>1</v>
      </c>
      <c r="I151" s="3">
        <f t="shared" si="56"/>
        <v>1</v>
      </c>
      <c r="J151" s="3">
        <f t="shared" si="57"/>
        <v>1</v>
      </c>
      <c r="K151" s="3">
        <f t="shared" si="58"/>
      </c>
      <c r="L151" s="3">
        <f t="shared" si="59"/>
      </c>
      <c r="M151" s="3">
        <f t="shared" si="60"/>
      </c>
      <c r="N151" s="3">
        <f t="shared" si="61"/>
      </c>
      <c r="O151" s="2">
        <f t="shared" si="62"/>
        <v>0</v>
      </c>
      <c r="P151" s="2">
        <f t="shared" si="63"/>
        <v>0</v>
      </c>
      <c r="Q151" s="18">
        <v>0</v>
      </c>
      <c r="R151" s="18">
        <v>0</v>
      </c>
      <c r="S151" s="18">
        <v>0</v>
      </c>
      <c r="T151" s="18">
        <v>0</v>
      </c>
      <c r="AS151" s="2">
        <f t="shared" si="55"/>
        <v>1</v>
      </c>
      <c r="AT151" s="2">
        <f t="shared" si="54"/>
        <v>1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1</v>
      </c>
      <c r="BC151">
        <v>0</v>
      </c>
      <c r="BD151">
        <v>0</v>
      </c>
      <c r="BE151">
        <v>0</v>
      </c>
      <c r="BF151">
        <v>0</v>
      </c>
      <c r="BG151">
        <v>1</v>
      </c>
      <c r="BH151">
        <v>1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1</v>
      </c>
      <c r="BP151">
        <v>0</v>
      </c>
      <c r="BQ151">
        <v>1</v>
      </c>
      <c r="BR151">
        <v>0</v>
      </c>
    </row>
    <row r="152" spans="1:46" ht="12.75">
      <c r="A152" s="1" t="s">
        <v>245</v>
      </c>
      <c r="B152" s="1" t="str">
        <f>IF(('soupiska týmy'!$F$28&gt;=3),'soupiska týmy'!$B$3,"")</f>
        <v>Detroit Red Wings</v>
      </c>
      <c r="C152" s="16" t="s">
        <v>19</v>
      </c>
      <c r="D152" s="47" t="s">
        <v>321</v>
      </c>
      <c r="E152" s="18">
        <v>6</v>
      </c>
      <c r="F152" s="16" t="s">
        <v>23</v>
      </c>
      <c r="G152" s="19">
        <v>1</v>
      </c>
      <c r="I152" s="3">
        <f t="shared" si="56"/>
        <v>1</v>
      </c>
      <c r="J152" s="3">
        <f t="shared" si="57"/>
        <v>1</v>
      </c>
      <c r="K152" s="3">
        <f t="shared" si="58"/>
      </c>
      <c r="L152" s="3">
        <f t="shared" si="59"/>
      </c>
      <c r="M152" s="3">
        <f t="shared" si="60"/>
      </c>
      <c r="N152" s="3">
        <f t="shared" si="61"/>
      </c>
      <c r="O152" s="2">
        <f t="shared" si="62"/>
        <v>1</v>
      </c>
      <c r="P152" s="2">
        <f t="shared" si="63"/>
        <v>2</v>
      </c>
      <c r="Q152" s="18">
        <v>0</v>
      </c>
      <c r="R152" s="18">
        <v>0</v>
      </c>
      <c r="S152" s="18">
        <v>0</v>
      </c>
      <c r="T152" s="18">
        <v>0</v>
      </c>
      <c r="U152" s="18">
        <v>3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1</v>
      </c>
      <c r="AC152" s="18">
        <v>1</v>
      </c>
      <c r="AD152" s="18">
        <v>3</v>
      </c>
      <c r="AE152" s="18">
        <v>0</v>
      </c>
      <c r="AF152" s="18">
        <v>1</v>
      </c>
      <c r="AG152" s="18">
        <v>1</v>
      </c>
      <c r="AH152" s="18">
        <v>0</v>
      </c>
      <c r="AI152" s="18">
        <v>0</v>
      </c>
      <c r="AJ152" s="18">
        <v>0</v>
      </c>
      <c r="AK152" s="18">
        <v>1</v>
      </c>
      <c r="AL152" s="18">
        <v>1</v>
      </c>
      <c r="AM152" s="18">
        <v>1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2">
        <f t="shared" si="55"/>
        <v>0</v>
      </c>
      <c r="AT152" s="2">
        <f t="shared" si="54"/>
        <v>0</v>
      </c>
    </row>
    <row r="153" spans="1:46" ht="12.75">
      <c r="A153" s="1" t="s">
        <v>242</v>
      </c>
      <c r="B153" s="1" t="str">
        <f>IF(('soupiska týmy'!$F$28&gt;=3),'soupiska týmy'!$B$3,"")</f>
        <v>Detroit Red Wings</v>
      </c>
      <c r="C153" s="16" t="s">
        <v>19</v>
      </c>
      <c r="D153" s="47" t="s">
        <v>323</v>
      </c>
      <c r="E153" s="18">
        <v>2</v>
      </c>
      <c r="F153" s="16" t="s">
        <v>23</v>
      </c>
      <c r="G153" s="19">
        <v>0</v>
      </c>
      <c r="I153" s="3">
        <f t="shared" si="56"/>
        <v>1</v>
      </c>
      <c r="J153" s="3">
        <f t="shared" si="57"/>
        <v>1</v>
      </c>
      <c r="K153" s="3">
        <f t="shared" si="58"/>
      </c>
      <c r="L153" s="3">
        <f t="shared" si="59"/>
      </c>
      <c r="M153" s="3">
        <f t="shared" si="60"/>
      </c>
      <c r="N153" s="3">
        <f t="shared" si="61"/>
        <v>1</v>
      </c>
      <c r="O153" s="2">
        <f t="shared" si="62"/>
        <v>2</v>
      </c>
      <c r="P153" s="2">
        <f t="shared" si="63"/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1</v>
      </c>
      <c r="V153" s="18">
        <v>1</v>
      </c>
      <c r="W153" s="18">
        <v>1</v>
      </c>
      <c r="X153" s="18">
        <v>0</v>
      </c>
      <c r="Y153" s="18">
        <v>1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1</v>
      </c>
      <c r="AF153" s="18">
        <v>0</v>
      </c>
      <c r="AG153" s="18">
        <v>0</v>
      </c>
      <c r="AH153" s="18">
        <v>1</v>
      </c>
      <c r="AI153" s="18">
        <v>0</v>
      </c>
      <c r="AJ153" s="18">
        <v>0</v>
      </c>
      <c r="AK153" s="18">
        <v>0</v>
      </c>
      <c r="AL153" s="18">
        <v>1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2">
        <f t="shared" si="55"/>
        <v>0</v>
      </c>
      <c r="AT153" s="2">
        <f aca="true" t="shared" si="64" ref="AT153:AT170">((((AX153+BB153)+BF153)+BJ153)+BN153)+BR153</f>
        <v>0</v>
      </c>
    </row>
    <row r="154" spans="1:70" ht="12.75">
      <c r="A154" s="1" t="s">
        <v>228</v>
      </c>
      <c r="B154" s="1" t="str">
        <f>IF(('soupiska týmy'!$F$28&gt;=3),'soupiska týmy'!$B$3,"")</f>
        <v>Detroit Red Wings</v>
      </c>
      <c r="C154" s="16" t="s">
        <v>19</v>
      </c>
      <c r="D154" s="47" t="s">
        <v>325</v>
      </c>
      <c r="E154" s="18">
        <v>1</v>
      </c>
      <c r="F154" s="16" t="s">
        <v>23</v>
      </c>
      <c r="G154" s="19">
        <v>2</v>
      </c>
      <c r="I154" s="3">
        <f t="shared" si="56"/>
        <v>1</v>
      </c>
      <c r="J154" s="3">
        <f t="shared" si="57"/>
      </c>
      <c r="K154" s="3">
        <f t="shared" si="58"/>
      </c>
      <c r="L154" s="3">
        <f t="shared" si="59"/>
      </c>
      <c r="M154" s="3">
        <f t="shared" si="60"/>
        <v>1</v>
      </c>
      <c r="N154" s="3">
        <f t="shared" si="61"/>
      </c>
      <c r="O154" s="2">
        <f t="shared" si="62"/>
        <v>0</v>
      </c>
      <c r="P154" s="2">
        <f t="shared" si="63"/>
        <v>0</v>
      </c>
      <c r="Q154" s="18">
        <v>0</v>
      </c>
      <c r="R154" s="18">
        <v>0</v>
      </c>
      <c r="S154" s="18">
        <v>0</v>
      </c>
      <c r="T154" s="18">
        <v>0</v>
      </c>
      <c r="AS154" s="2">
        <f aca="true" t="shared" si="65" ref="AS154:AS170">((((AW154+BA154)+BE154)+BI154)+BM154)+BQ154</f>
        <v>2</v>
      </c>
      <c r="AT154" s="2">
        <f t="shared" si="64"/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1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1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1</v>
      </c>
      <c r="BR154">
        <v>0</v>
      </c>
    </row>
    <row r="155" spans="1:46" ht="12.75">
      <c r="A155" s="1" t="s">
        <v>26</v>
      </c>
      <c r="B155" s="1" t="str">
        <f>IF(('soupiska týmy'!$F$28&gt;=3),'soupiska týmy'!$B$3,"")</f>
        <v>Detroit Red Wings</v>
      </c>
      <c r="C155" s="16" t="s">
        <v>19</v>
      </c>
      <c r="D155" s="47" t="s">
        <v>322</v>
      </c>
      <c r="E155" s="18">
        <v>3</v>
      </c>
      <c r="F155" s="16" t="s">
        <v>23</v>
      </c>
      <c r="G155" s="19">
        <v>2</v>
      </c>
      <c r="H155" t="s">
        <v>53</v>
      </c>
      <c r="I155" s="3">
        <f t="shared" si="56"/>
        <v>1</v>
      </c>
      <c r="J155" s="3">
        <f t="shared" si="57"/>
      </c>
      <c r="K155" s="3">
        <f t="shared" si="58"/>
        <v>1</v>
      </c>
      <c r="L155" s="3">
        <f t="shared" si="59"/>
      </c>
      <c r="M155" s="3">
        <f t="shared" si="60"/>
      </c>
      <c r="N155" s="3">
        <f t="shared" si="61"/>
      </c>
      <c r="O155" s="2">
        <f t="shared" si="62"/>
        <v>0</v>
      </c>
      <c r="P155" s="2">
        <f t="shared" si="63"/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1</v>
      </c>
      <c r="V155" s="18">
        <v>0</v>
      </c>
      <c r="W155" s="18">
        <v>0</v>
      </c>
      <c r="X155" s="18">
        <v>0</v>
      </c>
      <c r="Y155" s="18">
        <v>0</v>
      </c>
      <c r="Z155" s="18">
        <v>1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2</v>
      </c>
      <c r="AH155" s="18">
        <v>1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2">
        <f t="shared" si="65"/>
        <v>0</v>
      </c>
      <c r="AT155" s="2">
        <f t="shared" si="64"/>
        <v>0</v>
      </c>
    </row>
    <row r="156" spans="1:46" ht="12.75">
      <c r="A156" s="1" t="s">
        <v>41</v>
      </c>
      <c r="B156" s="1" t="str">
        <f>IF(('soupiska týmy'!$F$28&gt;=3),'soupiska týmy'!$B$3,"")</f>
        <v>Detroit Red Wings</v>
      </c>
      <c r="C156" s="16" t="s">
        <v>19</v>
      </c>
      <c r="D156" s="47" t="s">
        <v>326</v>
      </c>
      <c r="E156" s="18">
        <v>2</v>
      </c>
      <c r="F156" s="16" t="s">
        <v>23</v>
      </c>
      <c r="G156" s="19">
        <v>0</v>
      </c>
      <c r="I156" s="3">
        <f t="shared" si="56"/>
        <v>1</v>
      </c>
      <c r="J156" s="3">
        <f t="shared" si="57"/>
        <v>1</v>
      </c>
      <c r="K156" s="3">
        <f t="shared" si="58"/>
      </c>
      <c r="L156" s="3">
        <f t="shared" si="59"/>
      </c>
      <c r="M156" s="3">
        <f t="shared" si="60"/>
      </c>
      <c r="N156" s="3">
        <f t="shared" si="61"/>
        <v>1</v>
      </c>
      <c r="O156" s="2">
        <f t="shared" si="62"/>
        <v>0</v>
      </c>
      <c r="P156" s="2">
        <f t="shared" si="63"/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1</v>
      </c>
      <c r="AH156" s="18">
        <v>0</v>
      </c>
      <c r="AI156" s="18">
        <v>0</v>
      </c>
      <c r="AJ156" s="18">
        <v>0</v>
      </c>
      <c r="AK156" s="18">
        <v>1</v>
      </c>
      <c r="AL156" s="18">
        <v>1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2">
        <f t="shared" si="65"/>
        <v>0</v>
      </c>
      <c r="AT156" s="2">
        <f t="shared" si="64"/>
        <v>0</v>
      </c>
    </row>
    <row r="157" spans="1:70" ht="12.75">
      <c r="A157" s="1" t="s">
        <v>54</v>
      </c>
      <c r="B157" s="1" t="str">
        <f>IF(('soupiska týmy'!$F$28&gt;=3),'soupiska týmy'!$B$3,"")</f>
        <v>Detroit Red Wings</v>
      </c>
      <c r="C157" s="16" t="s">
        <v>19</v>
      </c>
      <c r="D157" s="47" t="s">
        <v>324</v>
      </c>
      <c r="E157" s="18">
        <v>2</v>
      </c>
      <c r="F157" s="16" t="s">
        <v>23</v>
      </c>
      <c r="G157" s="19">
        <v>1</v>
      </c>
      <c r="H157" t="s">
        <v>53</v>
      </c>
      <c r="I157" s="3">
        <f t="shared" si="56"/>
        <v>1</v>
      </c>
      <c r="J157" s="3">
        <f t="shared" si="57"/>
      </c>
      <c r="K157" s="3">
        <f t="shared" si="58"/>
        <v>1</v>
      </c>
      <c r="L157" s="3">
        <f t="shared" si="59"/>
      </c>
      <c r="M157" s="3">
        <f t="shared" si="60"/>
      </c>
      <c r="N157" s="3">
        <f t="shared" si="61"/>
      </c>
      <c r="O157" s="2">
        <f t="shared" si="62"/>
        <v>0</v>
      </c>
      <c r="P157" s="2">
        <f t="shared" si="63"/>
        <v>0</v>
      </c>
      <c r="Q157" s="18">
        <v>0</v>
      </c>
      <c r="R157" s="18">
        <v>0</v>
      </c>
      <c r="S157" s="18">
        <v>0</v>
      </c>
      <c r="T157" s="18">
        <v>0</v>
      </c>
      <c r="AS157" s="2">
        <f t="shared" si="65"/>
        <v>1</v>
      </c>
      <c r="AT157" s="2">
        <f t="shared" si="64"/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1</v>
      </c>
      <c r="BD157">
        <v>1</v>
      </c>
      <c r="BE157">
        <v>0</v>
      </c>
      <c r="BF157">
        <v>0</v>
      </c>
      <c r="BG157">
        <v>0</v>
      </c>
      <c r="BH157">
        <v>1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1</v>
      </c>
      <c r="BP157">
        <v>0</v>
      </c>
      <c r="BQ157">
        <v>1</v>
      </c>
      <c r="BR157">
        <v>0</v>
      </c>
    </row>
    <row r="158" spans="1:70" ht="12.75">
      <c r="A158" s="1" t="s">
        <v>65</v>
      </c>
      <c r="B158" s="1" t="str">
        <f>IF(('soupiska týmy'!$F$28&gt;=3),'soupiska týmy'!$B$3,"")</f>
        <v>Detroit Red Wings</v>
      </c>
      <c r="C158" s="16" t="s">
        <v>19</v>
      </c>
      <c r="D158" s="47" t="s">
        <v>323</v>
      </c>
      <c r="E158" s="18">
        <v>3</v>
      </c>
      <c r="F158" s="16" t="s">
        <v>23</v>
      </c>
      <c r="G158" s="19">
        <v>0</v>
      </c>
      <c r="I158" s="3">
        <f t="shared" si="56"/>
        <v>1</v>
      </c>
      <c r="J158" s="3">
        <f t="shared" si="57"/>
        <v>1</v>
      </c>
      <c r="K158" s="3">
        <f t="shared" si="58"/>
      </c>
      <c r="L158" s="3">
        <f t="shared" si="59"/>
      </c>
      <c r="M158" s="3">
        <f t="shared" si="60"/>
      </c>
      <c r="N158" s="3">
        <f t="shared" si="61"/>
        <v>1</v>
      </c>
      <c r="O158" s="2">
        <f t="shared" si="62"/>
        <v>0</v>
      </c>
      <c r="P158" s="2">
        <f t="shared" si="63"/>
        <v>0</v>
      </c>
      <c r="Q158" s="18">
        <v>0</v>
      </c>
      <c r="R158" s="18">
        <v>0</v>
      </c>
      <c r="S158" s="18">
        <v>0</v>
      </c>
      <c r="T158" s="18">
        <v>0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2">
        <f t="shared" si="65"/>
        <v>0</v>
      </c>
      <c r="AT158" s="2">
        <f t="shared" si="64"/>
        <v>0</v>
      </c>
      <c r="AU158">
        <v>2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1</v>
      </c>
      <c r="BD158">
        <v>0</v>
      </c>
      <c r="BE158">
        <v>0</v>
      </c>
      <c r="BF158">
        <v>0</v>
      </c>
      <c r="BG158">
        <v>0</v>
      </c>
      <c r="BH158">
        <v>1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2</v>
      </c>
      <c r="BQ158">
        <v>0</v>
      </c>
      <c r="BR158">
        <v>0</v>
      </c>
    </row>
    <row r="159" spans="1:46" ht="12.75">
      <c r="A159" s="1" t="s">
        <v>77</v>
      </c>
      <c r="B159" s="1" t="str">
        <f>IF(('soupiska týmy'!$F$28&gt;=3),'soupiska týmy'!$B$3,"")</f>
        <v>Detroit Red Wings</v>
      </c>
      <c r="C159" s="16" t="s">
        <v>19</v>
      </c>
      <c r="D159" s="47" t="s">
        <v>327</v>
      </c>
      <c r="E159" s="18">
        <v>2</v>
      </c>
      <c r="F159" s="16" t="s">
        <v>23</v>
      </c>
      <c r="G159" s="19">
        <v>5</v>
      </c>
      <c r="I159" s="3">
        <f t="shared" si="56"/>
        <v>1</v>
      </c>
      <c r="J159" s="3">
        <f t="shared" si="57"/>
      </c>
      <c r="K159" s="3">
        <f t="shared" si="58"/>
      </c>
      <c r="L159" s="3">
        <f t="shared" si="59"/>
      </c>
      <c r="M159" s="3">
        <f t="shared" si="60"/>
        <v>1</v>
      </c>
      <c r="N159" s="3">
        <f t="shared" si="61"/>
      </c>
      <c r="O159" s="2">
        <f t="shared" si="62"/>
        <v>1</v>
      </c>
      <c r="P159" s="2">
        <f t="shared" si="63"/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1</v>
      </c>
      <c r="Z159" s="18">
        <v>0</v>
      </c>
      <c r="AA159" s="18">
        <v>0</v>
      </c>
      <c r="AB159" s="18">
        <v>0</v>
      </c>
      <c r="AC159" s="18">
        <v>0</v>
      </c>
      <c r="AD159" s="18">
        <v>1</v>
      </c>
      <c r="AE159" s="18">
        <v>0</v>
      </c>
      <c r="AF159" s="18">
        <v>0</v>
      </c>
      <c r="AG159" s="18">
        <v>1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1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2">
        <f t="shared" si="65"/>
        <v>0</v>
      </c>
      <c r="AT159" s="2">
        <f t="shared" si="64"/>
        <v>0</v>
      </c>
    </row>
    <row r="160" spans="1:70" ht="12.75">
      <c r="A160" s="1" t="s">
        <v>84</v>
      </c>
      <c r="B160" s="1" t="str">
        <f>IF(('soupiska týmy'!$F$28&gt;=3),'soupiska týmy'!$B$3,"")</f>
        <v>Detroit Red Wings</v>
      </c>
      <c r="C160" s="16" t="s">
        <v>19</v>
      </c>
      <c r="D160" s="47" t="s">
        <v>321</v>
      </c>
      <c r="E160" s="18">
        <v>1</v>
      </c>
      <c r="F160" s="16" t="s">
        <v>23</v>
      </c>
      <c r="G160" s="19">
        <v>0</v>
      </c>
      <c r="H160" t="s">
        <v>53</v>
      </c>
      <c r="I160" s="3">
        <f t="shared" si="56"/>
        <v>1</v>
      </c>
      <c r="J160" s="3">
        <f t="shared" si="57"/>
      </c>
      <c r="K160" s="3">
        <f t="shared" si="58"/>
        <v>1</v>
      </c>
      <c r="L160" s="3">
        <f t="shared" si="59"/>
      </c>
      <c r="M160" s="3">
        <f t="shared" si="60"/>
      </c>
      <c r="N160" s="3">
        <f t="shared" si="61"/>
        <v>1</v>
      </c>
      <c r="O160" s="2">
        <f t="shared" si="62"/>
        <v>0</v>
      </c>
      <c r="P160" s="2">
        <f t="shared" si="63"/>
        <v>0</v>
      </c>
      <c r="Q160" s="18">
        <v>0</v>
      </c>
      <c r="R160" s="18">
        <v>0</v>
      </c>
      <c r="S160" s="18">
        <v>0</v>
      </c>
      <c r="T160" s="18"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2">
        <f t="shared" si="65"/>
        <v>1</v>
      </c>
      <c r="AT160" s="2">
        <f t="shared" si="64"/>
        <v>0</v>
      </c>
      <c r="AU160">
        <v>0</v>
      </c>
      <c r="AV160">
        <v>0</v>
      </c>
      <c r="AW160">
        <v>1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1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</row>
    <row r="161" spans="1:70" ht="12.75">
      <c r="A161" s="1" t="s">
        <v>94</v>
      </c>
      <c r="B161" s="1" t="str">
        <f>IF(('soupiska týmy'!$F$28&gt;=3),'soupiska týmy'!$B$3,"")</f>
        <v>Detroit Red Wings</v>
      </c>
      <c r="C161" s="16" t="s">
        <v>19</v>
      </c>
      <c r="D161" s="47" t="s">
        <v>326</v>
      </c>
      <c r="E161" s="18">
        <v>2</v>
      </c>
      <c r="F161" s="16" t="s">
        <v>23</v>
      </c>
      <c r="G161" s="19">
        <v>3</v>
      </c>
      <c r="H161" t="s">
        <v>53</v>
      </c>
      <c r="I161" s="3">
        <f t="shared" si="56"/>
        <v>1</v>
      </c>
      <c r="J161" s="3">
        <f t="shared" si="57"/>
      </c>
      <c r="K161" s="3">
        <f t="shared" si="58"/>
      </c>
      <c r="L161" s="3">
        <f t="shared" si="59"/>
        <v>1</v>
      </c>
      <c r="M161" s="3">
        <f t="shared" si="60"/>
      </c>
      <c r="N161" s="3">
        <f t="shared" si="61"/>
      </c>
      <c r="O161" s="2">
        <f t="shared" si="62"/>
        <v>0</v>
      </c>
      <c r="P161" s="2">
        <f t="shared" si="63"/>
        <v>0</v>
      </c>
      <c r="Q161" s="18">
        <v>0</v>
      </c>
      <c r="R161" s="18">
        <v>0</v>
      </c>
      <c r="S161" s="18">
        <v>0</v>
      </c>
      <c r="T161" s="18">
        <v>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2">
        <f t="shared" si="65"/>
        <v>0</v>
      </c>
      <c r="AT161" s="2">
        <f t="shared" si="64"/>
        <v>0</v>
      </c>
      <c r="AU161">
        <v>1</v>
      </c>
      <c r="AV161">
        <v>1</v>
      </c>
      <c r="AW161">
        <v>0</v>
      </c>
      <c r="AX161">
        <v>0</v>
      </c>
      <c r="AY161">
        <v>0</v>
      </c>
      <c r="AZ161">
        <v>1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1</v>
      </c>
      <c r="BH161">
        <v>1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1</v>
      </c>
      <c r="BQ161">
        <v>0</v>
      </c>
      <c r="BR161">
        <v>0</v>
      </c>
    </row>
    <row r="162" spans="1:70" ht="12.75">
      <c r="A162" s="1" t="s">
        <v>220</v>
      </c>
      <c r="B162" s="1" t="str">
        <f>IF(('soupiska týmy'!$F$28&gt;=3),'soupiska týmy'!$B$3,"")</f>
        <v>Detroit Red Wings</v>
      </c>
      <c r="C162" s="16" t="s">
        <v>19</v>
      </c>
      <c r="D162" s="47" t="s">
        <v>322</v>
      </c>
      <c r="E162" s="18">
        <v>1</v>
      </c>
      <c r="F162" s="16" t="s">
        <v>23</v>
      </c>
      <c r="G162" s="19">
        <v>0</v>
      </c>
      <c r="H162" t="s">
        <v>53</v>
      </c>
      <c r="I162" s="3">
        <f t="shared" si="56"/>
        <v>1</v>
      </c>
      <c r="J162" s="3">
        <f t="shared" si="57"/>
      </c>
      <c r="K162" s="3">
        <f t="shared" si="58"/>
        <v>1</v>
      </c>
      <c r="L162" s="3">
        <f t="shared" si="59"/>
      </c>
      <c r="M162" s="3">
        <f t="shared" si="60"/>
      </c>
      <c r="N162" s="3">
        <f t="shared" si="61"/>
        <v>1</v>
      </c>
      <c r="O162" s="2">
        <f t="shared" si="62"/>
        <v>0</v>
      </c>
      <c r="P162" s="2">
        <f t="shared" si="63"/>
        <v>0</v>
      </c>
      <c r="Q162" s="18">
        <v>0</v>
      </c>
      <c r="R162" s="18">
        <v>0</v>
      </c>
      <c r="S162" s="18">
        <v>0</v>
      </c>
      <c r="T162" s="18">
        <v>0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2">
        <f t="shared" si="65"/>
        <v>1</v>
      </c>
      <c r="AT162" s="2">
        <f t="shared" si="64"/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1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1</v>
      </c>
      <c r="BP162">
        <v>0</v>
      </c>
      <c r="BQ162">
        <v>0</v>
      </c>
      <c r="BR162">
        <v>0</v>
      </c>
    </row>
    <row r="163" spans="1:46" ht="12.75">
      <c r="A163" s="1" t="s">
        <v>206</v>
      </c>
      <c r="B163" s="1" t="str">
        <f>IF(('soupiska týmy'!$F$28&gt;=3),'soupiska týmy'!$B$3,"")</f>
        <v>Detroit Red Wings</v>
      </c>
      <c r="C163" s="16" t="s">
        <v>19</v>
      </c>
      <c r="D163" s="47" t="s">
        <v>325</v>
      </c>
      <c r="E163" s="18">
        <v>1</v>
      </c>
      <c r="F163" s="16" t="s">
        <v>23</v>
      </c>
      <c r="G163" s="19">
        <v>4</v>
      </c>
      <c r="I163" s="3">
        <f t="shared" si="56"/>
        <v>1</v>
      </c>
      <c r="J163" s="3">
        <f t="shared" si="57"/>
      </c>
      <c r="K163" s="3">
        <f t="shared" si="58"/>
      </c>
      <c r="L163" s="3">
        <f t="shared" si="59"/>
      </c>
      <c r="M163" s="3">
        <f t="shared" si="60"/>
        <v>1</v>
      </c>
      <c r="N163" s="3">
        <f t="shared" si="61"/>
      </c>
      <c r="O163" s="2">
        <f t="shared" si="62"/>
        <v>2</v>
      </c>
      <c r="P163" s="2">
        <f t="shared" si="63"/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1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1</v>
      </c>
      <c r="AL163" s="18">
        <v>0</v>
      </c>
      <c r="AM163" s="18">
        <v>1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2">
        <f t="shared" si="65"/>
        <v>0</v>
      </c>
      <c r="AT163" s="2">
        <f t="shared" si="64"/>
        <v>0</v>
      </c>
    </row>
    <row r="164" spans="1:46" ht="12.75">
      <c r="A164" s="1" t="s">
        <v>233</v>
      </c>
      <c r="B164" s="1" t="str">
        <f>IF(('soupiska týmy'!$F$28&gt;=3),'soupiska týmy'!$B$3,"")</f>
        <v>Detroit Red Wings</v>
      </c>
      <c r="C164" s="16" t="s">
        <v>19</v>
      </c>
      <c r="D164" s="47" t="s">
        <v>324</v>
      </c>
      <c r="E164" s="18">
        <v>5</v>
      </c>
      <c r="F164" s="16" t="s">
        <v>23</v>
      </c>
      <c r="G164" s="19">
        <v>2</v>
      </c>
      <c r="I164" s="3">
        <f t="shared" si="56"/>
        <v>1</v>
      </c>
      <c r="J164" s="3">
        <f t="shared" si="57"/>
        <v>1</v>
      </c>
      <c r="K164" s="3">
        <f t="shared" si="58"/>
      </c>
      <c r="L164" s="3">
        <f t="shared" si="59"/>
      </c>
      <c r="M164" s="3">
        <f t="shared" si="60"/>
      </c>
      <c r="N164" s="3">
        <f t="shared" si="61"/>
      </c>
      <c r="O164" s="2">
        <f t="shared" si="62"/>
        <v>0</v>
      </c>
      <c r="P164" s="2">
        <f t="shared" si="63"/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1</v>
      </c>
      <c r="V164" s="18">
        <v>1</v>
      </c>
      <c r="W164" s="18">
        <v>0</v>
      </c>
      <c r="X164" s="18">
        <v>0</v>
      </c>
      <c r="Y164" s="18">
        <v>1</v>
      </c>
      <c r="Z164" s="18">
        <v>0</v>
      </c>
      <c r="AA164" s="18">
        <v>0</v>
      </c>
      <c r="AB164" s="18">
        <v>0</v>
      </c>
      <c r="AC164" s="18">
        <v>1</v>
      </c>
      <c r="AD164" s="18">
        <v>0</v>
      </c>
      <c r="AE164" s="18">
        <v>0</v>
      </c>
      <c r="AF164" s="18">
        <v>0</v>
      </c>
      <c r="AG164" s="18">
        <v>2</v>
      </c>
      <c r="AH164" s="18">
        <v>0</v>
      </c>
      <c r="AI164" s="18">
        <v>0</v>
      </c>
      <c r="AJ164" s="18">
        <v>0</v>
      </c>
      <c r="AK164" s="18">
        <v>0</v>
      </c>
      <c r="AL164" s="18">
        <v>1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2">
        <f t="shared" si="65"/>
        <v>0</v>
      </c>
      <c r="AT164" s="2">
        <f t="shared" si="64"/>
        <v>0</v>
      </c>
    </row>
    <row r="165" spans="1:46" ht="12.75">
      <c r="A165" s="1" t="s">
        <v>137</v>
      </c>
      <c r="B165" s="1" t="str">
        <f>IF(('soupiska týmy'!$F$28&gt;=3),'soupiska týmy'!$B$3,"")</f>
        <v>Detroit Red Wings</v>
      </c>
      <c r="C165" s="16" t="s">
        <v>19</v>
      </c>
      <c r="D165" s="47" t="s">
        <v>323</v>
      </c>
      <c r="E165" s="18">
        <v>2</v>
      </c>
      <c r="F165" s="16" t="s">
        <v>23</v>
      </c>
      <c r="G165" s="19">
        <v>1</v>
      </c>
      <c r="I165" s="3">
        <f t="shared" si="56"/>
        <v>1</v>
      </c>
      <c r="J165" s="3">
        <f t="shared" si="57"/>
        <v>1</v>
      </c>
      <c r="K165" s="3">
        <f t="shared" si="58"/>
      </c>
      <c r="L165" s="3">
        <f t="shared" si="59"/>
      </c>
      <c r="M165" s="3">
        <f t="shared" si="60"/>
      </c>
      <c r="N165" s="3">
        <f t="shared" si="61"/>
      </c>
      <c r="O165" s="2">
        <f t="shared" si="62"/>
        <v>0</v>
      </c>
      <c r="P165" s="2">
        <f t="shared" si="63"/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2</v>
      </c>
      <c r="AA165" s="18">
        <v>0</v>
      </c>
      <c r="AB165" s="18">
        <v>0</v>
      </c>
      <c r="AC165" s="18">
        <v>0</v>
      </c>
      <c r="AD165" s="18">
        <v>2</v>
      </c>
      <c r="AE165" s="18">
        <v>0</v>
      </c>
      <c r="AF165" s="18">
        <v>0</v>
      </c>
      <c r="AG165" s="18">
        <v>2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2">
        <f t="shared" si="65"/>
        <v>0</v>
      </c>
      <c r="AT165" s="2">
        <f t="shared" si="64"/>
        <v>0</v>
      </c>
    </row>
    <row r="166" spans="1:46" ht="12.75">
      <c r="A166" s="1" t="s">
        <v>39</v>
      </c>
      <c r="B166" s="1" t="str">
        <f>IF(('soupiska týmy'!$F$28&gt;=3),'soupiska týmy'!$B$3,"")</f>
        <v>Detroit Red Wings</v>
      </c>
      <c r="C166" s="16" t="s">
        <v>19</v>
      </c>
      <c r="D166" s="47" t="s">
        <v>321</v>
      </c>
      <c r="E166" s="18">
        <v>2</v>
      </c>
      <c r="F166" s="16" t="s">
        <v>23</v>
      </c>
      <c r="G166" s="19">
        <v>0</v>
      </c>
      <c r="I166" s="3">
        <f t="shared" si="56"/>
        <v>1</v>
      </c>
      <c r="J166" s="3">
        <f t="shared" si="57"/>
        <v>1</v>
      </c>
      <c r="K166" s="3">
        <f t="shared" si="58"/>
      </c>
      <c r="L166" s="3">
        <f t="shared" si="59"/>
      </c>
      <c r="M166" s="3">
        <f t="shared" si="60"/>
      </c>
      <c r="N166" s="3">
        <f t="shared" si="61"/>
        <v>1</v>
      </c>
      <c r="O166" s="2">
        <f t="shared" si="62"/>
        <v>1</v>
      </c>
      <c r="P166" s="2">
        <f t="shared" si="63"/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1</v>
      </c>
      <c r="V166" s="18">
        <v>0</v>
      </c>
      <c r="W166" s="18">
        <v>0</v>
      </c>
      <c r="X166" s="18">
        <v>0</v>
      </c>
      <c r="Y166" s="18">
        <v>0</v>
      </c>
      <c r="Z166" s="18">
        <v>1</v>
      </c>
      <c r="AA166" s="18">
        <v>1</v>
      </c>
      <c r="AB166" s="18">
        <v>0</v>
      </c>
      <c r="AC166" s="18">
        <v>0</v>
      </c>
      <c r="AD166" s="18">
        <v>1</v>
      </c>
      <c r="AE166" s="18">
        <v>0</v>
      </c>
      <c r="AF166" s="18">
        <v>0</v>
      </c>
      <c r="AG166" s="18">
        <v>1</v>
      </c>
      <c r="AH166" s="18">
        <v>0</v>
      </c>
      <c r="AI166" s="18">
        <v>0</v>
      </c>
      <c r="AJ166" s="18">
        <v>0</v>
      </c>
      <c r="AK166" s="18">
        <v>0</v>
      </c>
      <c r="AL166" s="18">
        <v>1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2">
        <f t="shared" si="65"/>
        <v>0</v>
      </c>
      <c r="AT166" s="2">
        <f t="shared" si="64"/>
        <v>0</v>
      </c>
    </row>
    <row r="167" spans="1:70" ht="12.75">
      <c r="A167" s="1" t="s">
        <v>52</v>
      </c>
      <c r="B167" s="1" t="str">
        <f>IF(('soupiska týmy'!$F$28&gt;=3),'soupiska týmy'!$B$3,"")</f>
        <v>Detroit Red Wings</v>
      </c>
      <c r="C167" s="16" t="s">
        <v>19</v>
      </c>
      <c r="D167" s="47" t="s">
        <v>327</v>
      </c>
      <c r="E167" s="18">
        <v>0</v>
      </c>
      <c r="F167" s="16" t="s">
        <v>23</v>
      </c>
      <c r="G167" s="19">
        <v>1</v>
      </c>
      <c r="I167" s="3">
        <f t="shared" si="56"/>
        <v>1</v>
      </c>
      <c r="J167" s="3">
        <f t="shared" si="57"/>
      </c>
      <c r="K167" s="3">
        <f t="shared" si="58"/>
      </c>
      <c r="L167" s="3">
        <f t="shared" si="59"/>
      </c>
      <c r="M167" s="3">
        <f t="shared" si="60"/>
        <v>1</v>
      </c>
      <c r="N167" s="3">
        <f t="shared" si="61"/>
      </c>
      <c r="O167" s="2">
        <f t="shared" si="62"/>
        <v>0</v>
      </c>
      <c r="P167" s="2">
        <f t="shared" si="63"/>
        <v>0</v>
      </c>
      <c r="Q167" s="18">
        <v>0</v>
      </c>
      <c r="R167" s="18">
        <v>0</v>
      </c>
      <c r="S167" s="18">
        <v>0</v>
      </c>
      <c r="T167" s="18">
        <v>0</v>
      </c>
      <c r="AS167" s="2">
        <f t="shared" si="65"/>
        <v>0</v>
      </c>
      <c r="AT167" s="2">
        <f t="shared" si="64"/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</row>
    <row r="168" spans="1:70" ht="12.75">
      <c r="A168" s="1" t="s">
        <v>9</v>
      </c>
      <c r="B168" s="1" t="str">
        <f>IF(('soupiska týmy'!$F$28&gt;=3),'soupiska týmy'!$B$3,"")</f>
        <v>Detroit Red Wings</v>
      </c>
      <c r="C168" s="16" t="s">
        <v>19</v>
      </c>
      <c r="D168" s="47" t="s">
        <v>325</v>
      </c>
      <c r="E168" s="18">
        <v>0</v>
      </c>
      <c r="F168" s="16" t="s">
        <v>23</v>
      </c>
      <c r="G168" s="19">
        <v>1</v>
      </c>
      <c r="H168" t="s">
        <v>53</v>
      </c>
      <c r="I168" s="3">
        <f t="shared" si="56"/>
        <v>1</v>
      </c>
      <c r="J168" s="3">
        <f t="shared" si="57"/>
      </c>
      <c r="K168" s="3">
        <f t="shared" si="58"/>
      </c>
      <c r="L168" s="3">
        <f t="shared" si="59"/>
        <v>1</v>
      </c>
      <c r="M168" s="3">
        <f t="shared" si="60"/>
      </c>
      <c r="N168" s="3">
        <f t="shared" si="61"/>
      </c>
      <c r="O168" s="2">
        <f t="shared" si="62"/>
        <v>0</v>
      </c>
      <c r="P168" s="2">
        <f t="shared" si="63"/>
        <v>0</v>
      </c>
      <c r="Q168" s="18">
        <v>0</v>
      </c>
      <c r="R168" s="18">
        <v>0</v>
      </c>
      <c r="S168" s="18">
        <v>0</v>
      </c>
      <c r="T168" s="18">
        <v>0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2">
        <f t="shared" si="65"/>
        <v>0</v>
      </c>
      <c r="AT168" s="2">
        <f t="shared" si="64"/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</row>
    <row r="169" spans="1:46" ht="12.75">
      <c r="A169" s="1" t="s">
        <v>20</v>
      </c>
      <c r="B169" s="1" t="str">
        <f>IF(('soupiska týmy'!$F$28&gt;=3),'soupiska týmy'!$B$3,"")</f>
        <v>Detroit Red Wings</v>
      </c>
      <c r="C169" s="16" t="s">
        <v>19</v>
      </c>
      <c r="D169" s="47" t="s">
        <v>322</v>
      </c>
      <c r="E169" s="18">
        <v>1</v>
      </c>
      <c r="F169" s="16" t="s">
        <v>23</v>
      </c>
      <c r="G169" s="19">
        <v>2</v>
      </c>
      <c r="H169" t="s">
        <v>53</v>
      </c>
      <c r="I169" s="3">
        <f t="shared" si="56"/>
        <v>1</v>
      </c>
      <c r="J169" s="3">
        <f t="shared" si="57"/>
      </c>
      <c r="K169" s="3">
        <f t="shared" si="58"/>
      </c>
      <c r="L169" s="3">
        <f t="shared" si="59"/>
        <v>1</v>
      </c>
      <c r="M169" s="3">
        <f t="shared" si="60"/>
      </c>
      <c r="N169" s="3">
        <f t="shared" si="61"/>
      </c>
      <c r="O169" s="2">
        <f t="shared" si="62"/>
        <v>1</v>
      </c>
      <c r="P169" s="2">
        <f t="shared" si="63"/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1</v>
      </c>
      <c r="V169" s="18">
        <v>0</v>
      </c>
      <c r="W169" s="18">
        <v>1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1</v>
      </c>
      <c r="AE169" s="18">
        <v>0</v>
      </c>
      <c r="AF169" s="18">
        <v>0</v>
      </c>
      <c r="AG169" s="18">
        <v>0</v>
      </c>
      <c r="AH169" s="18">
        <v>1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2">
        <f t="shared" si="65"/>
        <v>0</v>
      </c>
      <c r="AT169" s="2">
        <f t="shared" si="64"/>
        <v>0</v>
      </c>
    </row>
    <row r="170" spans="1:70" s="44" customFormat="1" ht="12.75">
      <c r="A170" s="40" t="s">
        <v>81</v>
      </c>
      <c r="B170" s="40" t="str">
        <f>IF(('soupiska týmy'!$F$28&gt;=3),'soupiska týmy'!$B$3,"")</f>
        <v>Detroit Red Wings</v>
      </c>
      <c r="C170" s="41" t="s">
        <v>19</v>
      </c>
      <c r="D170" s="42" t="s">
        <v>326</v>
      </c>
      <c r="E170" s="40">
        <v>2</v>
      </c>
      <c r="F170" s="41" t="s">
        <v>23</v>
      </c>
      <c r="G170" s="42">
        <v>1</v>
      </c>
      <c r="H170" s="42" t="s">
        <v>53</v>
      </c>
      <c r="I170" s="43">
        <f t="shared" si="56"/>
        <v>1</v>
      </c>
      <c r="J170" s="43">
        <f t="shared" si="57"/>
      </c>
      <c r="K170" s="43">
        <f t="shared" si="58"/>
        <v>1</v>
      </c>
      <c r="L170" s="43">
        <f t="shared" si="59"/>
      </c>
      <c r="M170" s="43">
        <f t="shared" si="60"/>
      </c>
      <c r="N170" s="43">
        <f t="shared" si="61"/>
      </c>
      <c r="O170" s="35">
        <f t="shared" si="62"/>
        <v>1</v>
      </c>
      <c r="P170" s="35">
        <f t="shared" si="63"/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1</v>
      </c>
      <c r="AD170" s="43">
        <v>0</v>
      </c>
      <c r="AE170" s="43">
        <v>0</v>
      </c>
      <c r="AF170" s="43">
        <v>0</v>
      </c>
      <c r="AG170" s="43">
        <v>0</v>
      </c>
      <c r="AH170" s="43">
        <v>2</v>
      </c>
      <c r="AI170" s="43">
        <v>0</v>
      </c>
      <c r="AJ170" s="43">
        <v>0</v>
      </c>
      <c r="AK170" s="43">
        <v>0</v>
      </c>
      <c r="AL170" s="43">
        <v>0</v>
      </c>
      <c r="AM170" s="43">
        <v>0</v>
      </c>
      <c r="AN170" s="43">
        <v>0</v>
      </c>
      <c r="AO170" s="43">
        <v>1</v>
      </c>
      <c r="AP170" s="43">
        <v>1</v>
      </c>
      <c r="AQ170" s="43">
        <v>1</v>
      </c>
      <c r="AR170" s="43">
        <v>0</v>
      </c>
      <c r="AS170" s="35">
        <f t="shared" si="65"/>
        <v>0</v>
      </c>
      <c r="AT170" s="35">
        <f t="shared" si="64"/>
        <v>0</v>
      </c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</row>
    <row r="171" spans="1:70" ht="12.75">
      <c r="A171" s="20" t="s">
        <v>89</v>
      </c>
      <c r="B171" s="40" t="str">
        <f>IF(('soupiska týmy'!$F$28&gt;=3),'soupiska týmy'!$B$3,"")</f>
        <v>Detroit Red Wings</v>
      </c>
      <c r="C171" s="41" t="s">
        <v>19</v>
      </c>
      <c r="D171" s="42" t="s">
        <v>324</v>
      </c>
      <c r="E171" s="40">
        <v>2</v>
      </c>
      <c r="F171" s="41" t="s">
        <v>23</v>
      </c>
      <c r="G171" s="42">
        <v>3</v>
      </c>
      <c r="H171" s="42" t="s">
        <v>53</v>
      </c>
      <c r="I171" s="43">
        <f>IF((G171&lt;&gt;""),1,"")</f>
        <v>1</v>
      </c>
      <c r="J171" s="43">
        <f>IF((G171&lt;&gt;""),IF(AND((E171&gt;G171),(H171="")),1,""),"")</f>
      </c>
      <c r="K171" s="43">
        <f>IF((G171&lt;&gt;""),IF(AND((E171&gt;G171),(H171="p")),1,""),"")</f>
      </c>
      <c r="L171" s="43">
        <f>IF((G171&lt;&gt;""),IF(AND((G171&gt;E171),(H171="p")),1,""),"")</f>
        <v>1</v>
      </c>
      <c r="M171" s="43">
        <f>IF((G171&lt;&gt;""),IF(AND((G171&gt;E171),(H171="")),1,""),"")</f>
      </c>
      <c r="N171" s="43">
        <f>IF(AND((G171&lt;&gt;""),(G171=0)),1,"")</f>
      </c>
      <c r="O171" s="35">
        <f>(((((S171+W171)+AA171)+AE171)+AI171)+AM171)+AQ171</f>
        <v>0</v>
      </c>
      <c r="P171" s="35">
        <f>(((((T171+X171)+AB171)+AF171)+AJ171)+AN171)+AR171</f>
        <v>0</v>
      </c>
      <c r="Q171" s="43">
        <v>0</v>
      </c>
      <c r="R171" s="43">
        <v>0</v>
      </c>
      <c r="S171" s="43">
        <v>0</v>
      </c>
      <c r="T171" s="43">
        <v>0</v>
      </c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35">
        <f>((((AW171+BA171)+BE171)+BI171)+BM171)+BQ171</f>
        <v>2</v>
      </c>
      <c r="AT171" s="35">
        <f>((((AX171+BB171)+BF171)+BJ171)+BN171)+BR171</f>
        <v>0</v>
      </c>
      <c r="AU171" s="43">
        <v>0</v>
      </c>
      <c r="AV171" s="43">
        <v>0</v>
      </c>
      <c r="AW171" s="43">
        <v>0</v>
      </c>
      <c r="AX171" s="43">
        <v>0</v>
      </c>
      <c r="AY171" s="43">
        <v>1</v>
      </c>
      <c r="AZ171" s="43">
        <v>0</v>
      </c>
      <c r="BA171" s="43">
        <v>1</v>
      </c>
      <c r="BB171" s="43">
        <v>0</v>
      </c>
      <c r="BC171" s="43">
        <v>0</v>
      </c>
      <c r="BD171" s="43">
        <v>0</v>
      </c>
      <c r="BE171" s="43">
        <v>0</v>
      </c>
      <c r="BF171" s="43">
        <v>0</v>
      </c>
      <c r="BG171" s="43">
        <v>0</v>
      </c>
      <c r="BH171" s="43">
        <v>1</v>
      </c>
      <c r="BI171" s="43">
        <v>0</v>
      </c>
      <c r="BJ171" s="43">
        <v>0</v>
      </c>
      <c r="BK171" s="43">
        <v>0</v>
      </c>
      <c r="BL171" s="43">
        <v>0</v>
      </c>
      <c r="BM171" s="43">
        <v>0</v>
      </c>
      <c r="BN171" s="43">
        <v>0</v>
      </c>
      <c r="BO171" s="43">
        <v>1</v>
      </c>
      <c r="BP171" s="43">
        <v>0</v>
      </c>
      <c r="BQ171" s="43">
        <v>1</v>
      </c>
      <c r="BR171" s="43">
        <v>0</v>
      </c>
    </row>
    <row r="172" spans="1:70" ht="12.75">
      <c r="A172" s="6"/>
      <c r="B172" s="6"/>
      <c r="C172" s="6"/>
      <c r="D172" s="6"/>
      <c r="E172" s="23">
        <f>SUM(E116:E171)</f>
        <v>126</v>
      </c>
      <c r="F172" s="6"/>
      <c r="G172" s="24">
        <f>SUM(G116:G171)</f>
        <v>84</v>
      </c>
      <c r="H172" s="6"/>
      <c r="I172" s="17">
        <f aca="true" t="shared" si="66" ref="I172:AN172">SUM(I116:I171)</f>
        <v>56</v>
      </c>
      <c r="J172" s="17">
        <f t="shared" si="66"/>
        <v>24</v>
      </c>
      <c r="K172" s="17">
        <f t="shared" si="66"/>
        <v>13</v>
      </c>
      <c r="L172" s="17">
        <f t="shared" si="66"/>
        <v>6</v>
      </c>
      <c r="M172" s="17">
        <f t="shared" si="66"/>
        <v>13</v>
      </c>
      <c r="N172" s="17">
        <f t="shared" si="66"/>
        <v>14</v>
      </c>
      <c r="O172" s="5">
        <f t="shared" si="66"/>
        <v>20</v>
      </c>
      <c r="P172" s="5">
        <f t="shared" si="66"/>
        <v>3</v>
      </c>
      <c r="Q172" s="17">
        <f t="shared" si="66"/>
        <v>0</v>
      </c>
      <c r="R172" s="17">
        <f t="shared" si="66"/>
        <v>0</v>
      </c>
      <c r="S172" s="17">
        <f t="shared" si="66"/>
        <v>0</v>
      </c>
      <c r="T172" s="17">
        <f t="shared" si="66"/>
        <v>0</v>
      </c>
      <c r="U172" s="5">
        <f t="shared" si="66"/>
        <v>17</v>
      </c>
      <c r="V172" s="5">
        <f t="shared" si="66"/>
        <v>9</v>
      </c>
      <c r="W172" s="5">
        <f t="shared" si="66"/>
        <v>2</v>
      </c>
      <c r="X172" s="5">
        <f t="shared" si="66"/>
        <v>0</v>
      </c>
      <c r="Y172" s="5">
        <f t="shared" si="66"/>
        <v>13</v>
      </c>
      <c r="Z172" s="5">
        <f t="shared" si="66"/>
        <v>8</v>
      </c>
      <c r="AA172" s="5">
        <f t="shared" si="66"/>
        <v>6</v>
      </c>
      <c r="AB172" s="5">
        <f t="shared" si="66"/>
        <v>1</v>
      </c>
      <c r="AC172" s="5">
        <f t="shared" si="66"/>
        <v>9</v>
      </c>
      <c r="AD172" s="5">
        <f t="shared" si="66"/>
        <v>17</v>
      </c>
      <c r="AE172" s="5">
        <f t="shared" si="66"/>
        <v>2</v>
      </c>
      <c r="AF172" s="5">
        <f t="shared" si="66"/>
        <v>2</v>
      </c>
      <c r="AG172" s="5">
        <f t="shared" si="66"/>
        <v>16</v>
      </c>
      <c r="AH172" s="5">
        <f t="shared" si="66"/>
        <v>13</v>
      </c>
      <c r="AI172" s="5">
        <f t="shared" si="66"/>
        <v>1</v>
      </c>
      <c r="AJ172" s="5">
        <f t="shared" si="66"/>
        <v>0</v>
      </c>
      <c r="AK172" s="5">
        <f t="shared" si="66"/>
        <v>9</v>
      </c>
      <c r="AL172" s="5">
        <f t="shared" si="66"/>
        <v>9</v>
      </c>
      <c r="AM172" s="5">
        <f t="shared" si="66"/>
        <v>6</v>
      </c>
      <c r="AN172" s="5">
        <f t="shared" si="66"/>
        <v>0</v>
      </c>
      <c r="AO172" s="5">
        <f aca="true" t="shared" si="67" ref="AO172:BR172">SUM(AO116:AO171)</f>
        <v>3</v>
      </c>
      <c r="AP172" s="5">
        <f t="shared" si="67"/>
        <v>3</v>
      </c>
      <c r="AQ172" s="5">
        <f t="shared" si="67"/>
        <v>3</v>
      </c>
      <c r="AR172" s="5">
        <f t="shared" si="67"/>
        <v>0</v>
      </c>
      <c r="AS172" s="5">
        <f t="shared" si="67"/>
        <v>24</v>
      </c>
      <c r="AT172" s="5">
        <f t="shared" si="67"/>
        <v>3</v>
      </c>
      <c r="AU172" s="5">
        <f t="shared" si="67"/>
        <v>12</v>
      </c>
      <c r="AV172" s="5">
        <f t="shared" si="67"/>
        <v>2</v>
      </c>
      <c r="AW172" s="5">
        <f t="shared" si="67"/>
        <v>8</v>
      </c>
      <c r="AX172" s="5">
        <f t="shared" si="67"/>
        <v>2</v>
      </c>
      <c r="AY172" s="5">
        <f t="shared" si="67"/>
        <v>5</v>
      </c>
      <c r="AZ172" s="5">
        <f t="shared" si="67"/>
        <v>4</v>
      </c>
      <c r="BA172" s="5">
        <f t="shared" si="67"/>
        <v>4</v>
      </c>
      <c r="BB172" s="5">
        <f t="shared" si="67"/>
        <v>1</v>
      </c>
      <c r="BC172" s="5">
        <f t="shared" si="67"/>
        <v>9</v>
      </c>
      <c r="BD172" s="5">
        <f t="shared" si="67"/>
        <v>6</v>
      </c>
      <c r="BE172" s="5">
        <f t="shared" si="67"/>
        <v>3</v>
      </c>
      <c r="BF172" s="5">
        <f t="shared" si="67"/>
        <v>0</v>
      </c>
      <c r="BG172" s="5">
        <f t="shared" si="67"/>
        <v>12</v>
      </c>
      <c r="BH172" s="5">
        <f t="shared" si="67"/>
        <v>19</v>
      </c>
      <c r="BI172" s="5">
        <f t="shared" si="67"/>
        <v>3</v>
      </c>
      <c r="BJ172" s="5">
        <f t="shared" si="67"/>
        <v>0</v>
      </c>
      <c r="BK172" s="5">
        <f t="shared" si="67"/>
        <v>2</v>
      </c>
      <c r="BL172" s="5">
        <f t="shared" si="67"/>
        <v>2</v>
      </c>
      <c r="BM172" s="5">
        <f t="shared" si="67"/>
        <v>2</v>
      </c>
      <c r="BN172" s="5">
        <f t="shared" si="67"/>
        <v>0</v>
      </c>
      <c r="BO172" s="5">
        <f t="shared" si="67"/>
        <v>11</v>
      </c>
      <c r="BP172" s="5">
        <f t="shared" si="67"/>
        <v>5</v>
      </c>
      <c r="BQ172" s="5">
        <f t="shared" si="67"/>
        <v>4</v>
      </c>
      <c r="BR172" s="5">
        <f t="shared" si="67"/>
        <v>0</v>
      </c>
    </row>
    <row r="173" spans="1:70" ht="12.75">
      <c r="A173" s="1" t="s">
        <v>175</v>
      </c>
      <c r="B173" s="1" t="str">
        <f>IF(('soupiska týmy'!$F$28&gt;=4),'soupiska týmy'!$B$4,"")</f>
        <v>Edmonton Oilers</v>
      </c>
      <c r="C173" s="16" t="s">
        <v>19</v>
      </c>
      <c r="D173" s="7" t="s">
        <v>324</v>
      </c>
      <c r="E173" s="1">
        <v>3</v>
      </c>
      <c r="F173" s="16" t="s">
        <v>23</v>
      </c>
      <c r="G173" s="7">
        <v>2</v>
      </c>
      <c r="I173" s="3">
        <f aca="true" t="shared" si="68" ref="I173:I204">IF((G173&lt;&gt;""),1,"")</f>
        <v>1</v>
      </c>
      <c r="J173" s="3">
        <f aca="true" t="shared" si="69" ref="J173:J204">IF((G173&lt;&gt;""),IF(AND((E173&gt;G173),(H173="")),1,""),"")</f>
        <v>1</v>
      </c>
      <c r="K173" s="3">
        <f aca="true" t="shared" si="70" ref="K173:K204">IF((G173&lt;&gt;""),IF(AND((E173&gt;G173),(H173="p")),1,""),"")</f>
      </c>
      <c r="L173" s="3">
        <f aca="true" t="shared" si="71" ref="L173:L204">IF((G173&lt;&gt;""),IF(AND((G173&gt;E173),(H173="p")),1,""),"")</f>
      </c>
      <c r="M173" s="3">
        <f aca="true" t="shared" si="72" ref="M173:M204">IF((G173&lt;&gt;""),IF(AND((G173&gt;E173),(H173="")),1,""),"")</f>
      </c>
      <c r="N173" s="3">
        <f aca="true" t="shared" si="73" ref="N173:N204">IF(AND((G173&lt;&gt;""),(G173=0)),1,"")</f>
      </c>
      <c r="O173" s="2">
        <f aca="true" t="shared" si="74" ref="O173:O207">(((((S173+W173)+AA173)+AE173)+AI173)+AM173)+AQ173</f>
        <v>0</v>
      </c>
      <c r="P173" s="2">
        <f aca="true" t="shared" si="75" ref="P173:P204">(((((T173+X173)+AB173)+AF173)+AJ173)+AN173)+AR173</f>
        <v>0</v>
      </c>
      <c r="Q173" s="3">
        <v>0</v>
      </c>
      <c r="R173" s="3">
        <v>0</v>
      </c>
      <c r="S173" s="3">
        <v>0</v>
      </c>
      <c r="T173" s="3">
        <v>0</v>
      </c>
      <c r="AS173" s="2">
        <f aca="true" t="shared" si="76" ref="AS173:AS207">((((AW173+BA173)+BE173)+BI173)+BM173)+BQ173</f>
        <v>4</v>
      </c>
      <c r="AT173" s="2">
        <f aca="true" t="shared" si="77" ref="AT173:AT204">((((AX173+BB173)+BF173)+BJ173)+BN173)+BR173</f>
        <v>1</v>
      </c>
      <c r="AU173" s="3">
        <v>1</v>
      </c>
      <c r="AV173" s="3">
        <v>0</v>
      </c>
      <c r="AW173" s="3">
        <v>3</v>
      </c>
      <c r="AX173" s="3">
        <v>1</v>
      </c>
      <c r="AY173" s="3">
        <v>1</v>
      </c>
      <c r="AZ173" s="3">
        <v>0</v>
      </c>
      <c r="BA173" s="3">
        <v>1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1</v>
      </c>
      <c r="BH173" s="3">
        <v>1</v>
      </c>
      <c r="BI173" s="3">
        <v>0</v>
      </c>
      <c r="BJ173" s="3">
        <v>0</v>
      </c>
      <c r="BK173" s="3">
        <v>0</v>
      </c>
      <c r="BL173" s="3">
        <v>2</v>
      </c>
      <c r="BM173" s="3">
        <v>0</v>
      </c>
      <c r="BN173" s="3">
        <v>0</v>
      </c>
      <c r="BO173" s="3">
        <v>0</v>
      </c>
      <c r="BP173" s="3">
        <v>1</v>
      </c>
      <c r="BQ173" s="3">
        <v>0</v>
      </c>
      <c r="BR173" s="3">
        <v>0</v>
      </c>
    </row>
    <row r="174" spans="1:46" ht="12.75">
      <c r="A174" s="1" t="s">
        <v>168</v>
      </c>
      <c r="B174" s="1" t="str">
        <f>IF(('soupiska týmy'!$F$28&gt;=4),'soupiska týmy'!$B$4,"")</f>
        <v>Edmonton Oilers</v>
      </c>
      <c r="C174" s="16" t="s">
        <v>19</v>
      </c>
      <c r="D174" s="7" t="s">
        <v>328</v>
      </c>
      <c r="E174" s="1">
        <v>1</v>
      </c>
      <c r="F174" s="16" t="s">
        <v>23</v>
      </c>
      <c r="G174" s="7">
        <v>0</v>
      </c>
      <c r="H174" t="s">
        <v>53</v>
      </c>
      <c r="I174" s="3">
        <f t="shared" si="68"/>
        <v>1</v>
      </c>
      <c r="J174" s="3">
        <f t="shared" si="69"/>
      </c>
      <c r="K174" s="3">
        <f t="shared" si="70"/>
        <v>1</v>
      </c>
      <c r="L174" s="3">
        <f t="shared" si="71"/>
      </c>
      <c r="M174" s="3">
        <f t="shared" si="72"/>
      </c>
      <c r="N174" s="3">
        <f t="shared" si="73"/>
        <v>1</v>
      </c>
      <c r="O174" s="2">
        <f t="shared" si="74"/>
        <v>3</v>
      </c>
      <c r="P174" s="2">
        <f t="shared" si="75"/>
        <v>1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2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1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1</v>
      </c>
      <c r="AN174" s="3">
        <v>0</v>
      </c>
      <c r="AO174" s="3">
        <v>0</v>
      </c>
      <c r="AP174" s="3">
        <v>0</v>
      </c>
      <c r="AQ174" s="3">
        <v>0</v>
      </c>
      <c r="AR174" s="3">
        <v>1</v>
      </c>
      <c r="AS174" s="2">
        <f t="shared" si="76"/>
        <v>0</v>
      </c>
      <c r="AT174" s="2">
        <f t="shared" si="77"/>
        <v>0</v>
      </c>
    </row>
    <row r="175" spans="1:70" ht="12.75">
      <c r="A175" s="1" t="s">
        <v>166</v>
      </c>
      <c r="B175" s="1" t="str">
        <f>IF(('soupiska týmy'!$F$28&gt;=4),'soupiska týmy'!$B$4,"")</f>
        <v>Edmonton Oilers</v>
      </c>
      <c r="C175" s="16" t="s">
        <v>19</v>
      </c>
      <c r="D175" s="7" t="s">
        <v>326</v>
      </c>
      <c r="E175" s="1">
        <v>0</v>
      </c>
      <c r="F175" s="16" t="s">
        <v>23</v>
      </c>
      <c r="G175" s="7">
        <v>4</v>
      </c>
      <c r="I175" s="3">
        <f t="shared" si="68"/>
        <v>1</v>
      </c>
      <c r="J175" s="3">
        <f t="shared" si="69"/>
      </c>
      <c r="K175" s="3">
        <f t="shared" si="70"/>
      </c>
      <c r="L175" s="3">
        <f t="shared" si="71"/>
      </c>
      <c r="M175" s="3">
        <f t="shared" si="72"/>
        <v>1</v>
      </c>
      <c r="N175" s="3">
        <f t="shared" si="73"/>
      </c>
      <c r="O175" s="2">
        <f t="shared" si="74"/>
        <v>2</v>
      </c>
      <c r="P175" s="2">
        <f t="shared" si="75"/>
        <v>1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1</v>
      </c>
      <c r="AF175" s="3">
        <v>0</v>
      </c>
      <c r="AG175" s="3">
        <v>0</v>
      </c>
      <c r="AH175" s="3">
        <v>0</v>
      </c>
      <c r="AI175" s="3">
        <v>1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1</v>
      </c>
      <c r="AS175" s="2">
        <f t="shared" si="76"/>
        <v>0</v>
      </c>
      <c r="AT175" s="2">
        <f t="shared" si="77"/>
        <v>0</v>
      </c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</row>
    <row r="176" spans="1:70" ht="12.75">
      <c r="A176" s="1" t="s">
        <v>157</v>
      </c>
      <c r="B176" s="1" t="str">
        <f>IF(('soupiska týmy'!$F$28&gt;=4),'soupiska týmy'!$B$4,"")</f>
        <v>Edmonton Oilers</v>
      </c>
      <c r="C176" s="16" t="s">
        <v>19</v>
      </c>
      <c r="D176" s="7" t="s">
        <v>321</v>
      </c>
      <c r="E176" s="1">
        <v>2</v>
      </c>
      <c r="F176" s="16" t="s">
        <v>23</v>
      </c>
      <c r="G176" s="7">
        <v>1</v>
      </c>
      <c r="H176" t="s">
        <v>53</v>
      </c>
      <c r="I176" s="3">
        <f t="shared" si="68"/>
        <v>1</v>
      </c>
      <c r="J176" s="3">
        <f t="shared" si="69"/>
      </c>
      <c r="K176" s="3">
        <f t="shared" si="70"/>
        <v>1</v>
      </c>
      <c r="L176" s="3">
        <f t="shared" si="71"/>
      </c>
      <c r="M176" s="3">
        <f t="shared" si="72"/>
      </c>
      <c r="N176" s="3">
        <f t="shared" si="73"/>
      </c>
      <c r="O176" s="2">
        <f t="shared" si="74"/>
        <v>0</v>
      </c>
      <c r="P176" s="2">
        <f t="shared" si="75"/>
        <v>0</v>
      </c>
      <c r="Q176" s="3">
        <v>0</v>
      </c>
      <c r="R176" s="3">
        <v>0</v>
      </c>
      <c r="S176" s="3">
        <v>0</v>
      </c>
      <c r="T176" s="3">
        <v>0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2">
        <f t="shared" si="76"/>
        <v>3</v>
      </c>
      <c r="AT176" s="2">
        <f t="shared" si="77"/>
        <v>1</v>
      </c>
      <c r="AU176">
        <v>0</v>
      </c>
      <c r="AV17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1</v>
      </c>
      <c r="BH176">
        <v>1</v>
      </c>
      <c r="BI176">
        <v>1</v>
      </c>
      <c r="BJ176">
        <v>0</v>
      </c>
      <c r="BK176">
        <v>0</v>
      </c>
      <c r="BL176">
        <v>0</v>
      </c>
      <c r="BM176">
        <v>1</v>
      </c>
      <c r="BN176">
        <v>1</v>
      </c>
      <c r="BO176">
        <v>1</v>
      </c>
      <c r="BP176">
        <v>0</v>
      </c>
      <c r="BQ176">
        <v>1</v>
      </c>
      <c r="BR176">
        <v>0</v>
      </c>
    </row>
    <row r="177" spans="1:70" ht="12.75">
      <c r="A177" s="1" t="s">
        <v>199</v>
      </c>
      <c r="B177" s="1" t="str">
        <f>IF(('soupiska týmy'!$F$28&gt;=4),'soupiska týmy'!$B$4,"")</f>
        <v>Edmonton Oilers</v>
      </c>
      <c r="C177" s="16" t="s">
        <v>19</v>
      </c>
      <c r="D177" s="47" t="s">
        <v>325</v>
      </c>
      <c r="E177" s="18">
        <v>0</v>
      </c>
      <c r="F177" s="16" t="s">
        <v>23</v>
      </c>
      <c r="G177" s="19">
        <v>1</v>
      </c>
      <c r="H177" s="47" t="s">
        <v>53</v>
      </c>
      <c r="I177" s="3">
        <f t="shared" si="68"/>
        <v>1</v>
      </c>
      <c r="J177" s="3">
        <f t="shared" si="69"/>
      </c>
      <c r="K177" s="3">
        <f t="shared" si="70"/>
      </c>
      <c r="L177" s="3">
        <f t="shared" si="71"/>
        <v>1</v>
      </c>
      <c r="M177" s="3">
        <f t="shared" si="72"/>
      </c>
      <c r="N177" s="3">
        <f t="shared" si="73"/>
      </c>
      <c r="O177" s="2">
        <f t="shared" si="74"/>
        <v>5</v>
      </c>
      <c r="P177" s="2">
        <f t="shared" si="75"/>
        <v>1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1</v>
      </c>
      <c r="X177" s="18">
        <v>0</v>
      </c>
      <c r="Y177" s="18">
        <v>0</v>
      </c>
      <c r="Z177" s="18">
        <v>0</v>
      </c>
      <c r="AA177" s="18">
        <v>1</v>
      </c>
      <c r="AB177" s="18">
        <v>0</v>
      </c>
      <c r="AC177" s="18">
        <v>0</v>
      </c>
      <c r="AD177" s="18">
        <v>0</v>
      </c>
      <c r="AE177" s="18">
        <v>2</v>
      </c>
      <c r="AF177" s="18">
        <v>0</v>
      </c>
      <c r="AG177" s="18">
        <v>0</v>
      </c>
      <c r="AH177" s="18">
        <v>0</v>
      </c>
      <c r="AI177" s="18">
        <v>0</v>
      </c>
      <c r="AJ177" s="18">
        <v>1</v>
      </c>
      <c r="AK177" s="18">
        <v>0</v>
      </c>
      <c r="AL177" s="18">
        <v>0</v>
      </c>
      <c r="AM177" s="18">
        <v>1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2">
        <f t="shared" si="76"/>
        <v>0</v>
      </c>
      <c r="AT177" s="2">
        <f t="shared" si="77"/>
        <v>0</v>
      </c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</row>
    <row r="178" spans="1:70" ht="12.75">
      <c r="A178" s="1" t="s">
        <v>196</v>
      </c>
      <c r="B178" s="1" t="str">
        <f>IF(('soupiska týmy'!$F$28&gt;=4),'soupiska týmy'!$B$4,"")</f>
        <v>Edmonton Oilers</v>
      </c>
      <c r="C178" s="16" t="s">
        <v>19</v>
      </c>
      <c r="D178" s="47" t="s">
        <v>322</v>
      </c>
      <c r="E178" s="18">
        <v>0</v>
      </c>
      <c r="F178" s="16" t="s">
        <v>23</v>
      </c>
      <c r="G178" s="19">
        <v>1</v>
      </c>
      <c r="I178" s="3">
        <f t="shared" si="68"/>
        <v>1</v>
      </c>
      <c r="J178" s="3">
        <f t="shared" si="69"/>
      </c>
      <c r="K178" s="3">
        <f t="shared" si="70"/>
      </c>
      <c r="L178" s="3">
        <f t="shared" si="71"/>
      </c>
      <c r="M178" s="3">
        <f t="shared" si="72"/>
        <v>1</v>
      </c>
      <c r="N178" s="3">
        <f t="shared" si="73"/>
      </c>
      <c r="O178" s="2">
        <f t="shared" si="74"/>
        <v>0</v>
      </c>
      <c r="P178" s="2">
        <f t="shared" si="75"/>
        <v>0</v>
      </c>
      <c r="Q178" s="18">
        <v>0</v>
      </c>
      <c r="R178" s="18">
        <v>0</v>
      </c>
      <c r="S178" s="18">
        <v>0</v>
      </c>
      <c r="T178" s="18">
        <v>0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2">
        <f t="shared" si="76"/>
        <v>3</v>
      </c>
      <c r="AT178" s="2">
        <f t="shared" si="77"/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2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1</v>
      </c>
      <c r="BR178">
        <v>0</v>
      </c>
    </row>
    <row r="179" spans="1:46" ht="12.75">
      <c r="A179" s="1" t="s">
        <v>192</v>
      </c>
      <c r="B179" s="1" t="str">
        <f>IF(('soupiska týmy'!$F$28&gt;=4),'soupiska týmy'!$B$4,"")</f>
        <v>Edmonton Oilers</v>
      </c>
      <c r="C179" s="16" t="s">
        <v>19</v>
      </c>
      <c r="D179" s="7" t="s">
        <v>327</v>
      </c>
      <c r="E179" s="1">
        <v>1</v>
      </c>
      <c r="F179" s="16" t="s">
        <v>23</v>
      </c>
      <c r="G179" s="19">
        <v>2</v>
      </c>
      <c r="I179" s="3">
        <f t="shared" si="68"/>
        <v>1</v>
      </c>
      <c r="J179" s="3">
        <f t="shared" si="69"/>
      </c>
      <c r="K179" s="3">
        <f t="shared" si="70"/>
      </c>
      <c r="L179" s="3">
        <f t="shared" si="71"/>
      </c>
      <c r="M179" s="3">
        <f t="shared" si="72"/>
        <v>1</v>
      </c>
      <c r="N179" s="3">
        <f t="shared" si="73"/>
      </c>
      <c r="O179" s="2">
        <f t="shared" si="74"/>
        <v>4</v>
      </c>
      <c r="P179" s="2">
        <f t="shared" si="75"/>
        <v>2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2</v>
      </c>
      <c r="Y179" s="3">
        <v>0</v>
      </c>
      <c r="Z179" s="3">
        <v>1</v>
      </c>
      <c r="AA179" s="3">
        <v>1</v>
      </c>
      <c r="AB179" s="3">
        <v>0</v>
      </c>
      <c r="AC179" s="3">
        <v>0</v>
      </c>
      <c r="AD179" s="3">
        <v>0</v>
      </c>
      <c r="AE179" s="3">
        <v>1</v>
      </c>
      <c r="AF179" s="3">
        <v>0</v>
      </c>
      <c r="AG179" s="3">
        <v>1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2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2">
        <f t="shared" si="76"/>
        <v>0</v>
      </c>
      <c r="AT179" s="2">
        <f t="shared" si="77"/>
        <v>0</v>
      </c>
    </row>
    <row r="180" spans="1:70" ht="12.75">
      <c r="A180" s="1" t="s">
        <v>185</v>
      </c>
      <c r="B180" s="1" t="str">
        <f>IF(('soupiska týmy'!$F$28&gt;=4),'soupiska týmy'!$B$4,"")</f>
        <v>Edmonton Oilers</v>
      </c>
      <c r="C180" s="16" t="s">
        <v>19</v>
      </c>
      <c r="D180" s="7" t="s">
        <v>328</v>
      </c>
      <c r="E180" s="1">
        <v>1</v>
      </c>
      <c r="F180" s="16" t="s">
        <v>23</v>
      </c>
      <c r="G180" s="19">
        <v>2</v>
      </c>
      <c r="H180" t="s">
        <v>53</v>
      </c>
      <c r="I180" s="3">
        <f t="shared" si="68"/>
        <v>1</v>
      </c>
      <c r="J180" s="3">
        <f t="shared" si="69"/>
      </c>
      <c r="K180" s="3">
        <f t="shared" si="70"/>
      </c>
      <c r="L180" s="3">
        <f t="shared" si="71"/>
        <v>1</v>
      </c>
      <c r="M180" s="3">
        <f t="shared" si="72"/>
      </c>
      <c r="N180" s="3">
        <f t="shared" si="73"/>
      </c>
      <c r="O180" s="2">
        <f t="shared" si="74"/>
        <v>0</v>
      </c>
      <c r="P180" s="2">
        <f t="shared" si="75"/>
        <v>0</v>
      </c>
      <c r="Q180" s="3">
        <v>0</v>
      </c>
      <c r="R180" s="3">
        <v>0</v>
      </c>
      <c r="S180" s="3">
        <v>0</v>
      </c>
      <c r="T180" s="3">
        <v>0</v>
      </c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2">
        <f t="shared" si="76"/>
        <v>1</v>
      </c>
      <c r="AT180" s="2">
        <f t="shared" si="77"/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1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</row>
    <row r="181" spans="1:70" ht="12.75">
      <c r="A181" s="1" t="s">
        <v>231</v>
      </c>
      <c r="B181" s="1" t="str">
        <f>IF(('soupiska týmy'!$F$28&gt;=4),'soupiska týmy'!$B$4,"")</f>
        <v>Edmonton Oilers</v>
      </c>
      <c r="C181" s="16" t="s">
        <v>19</v>
      </c>
      <c r="D181" s="7" t="s">
        <v>326</v>
      </c>
      <c r="E181" s="1">
        <v>6</v>
      </c>
      <c r="F181" s="16" t="s">
        <v>23</v>
      </c>
      <c r="G181" s="19">
        <v>0</v>
      </c>
      <c r="I181" s="3">
        <f t="shared" si="68"/>
        <v>1</v>
      </c>
      <c r="J181" s="3">
        <f t="shared" si="69"/>
        <v>1</v>
      </c>
      <c r="K181" s="3">
        <f t="shared" si="70"/>
      </c>
      <c r="L181" s="3">
        <f t="shared" si="71"/>
      </c>
      <c r="M181" s="3">
        <f t="shared" si="72"/>
      </c>
      <c r="N181" s="3">
        <f t="shared" si="73"/>
        <v>1</v>
      </c>
      <c r="O181" s="2">
        <f t="shared" si="74"/>
        <v>0</v>
      </c>
      <c r="P181" s="2">
        <f t="shared" si="75"/>
        <v>0</v>
      </c>
      <c r="Q181" s="3">
        <v>0</v>
      </c>
      <c r="R181" s="3">
        <v>0</v>
      </c>
      <c r="S181" s="3">
        <v>0</v>
      </c>
      <c r="T181" s="3">
        <v>0</v>
      </c>
      <c r="AS181" s="2">
        <f t="shared" si="76"/>
        <v>1</v>
      </c>
      <c r="AT181" s="2">
        <f t="shared" si="77"/>
        <v>2</v>
      </c>
      <c r="AU181">
        <v>0</v>
      </c>
      <c r="AV181">
        <v>3</v>
      </c>
      <c r="AW181">
        <v>0</v>
      </c>
      <c r="AX181">
        <v>1</v>
      </c>
      <c r="AY181">
        <v>1</v>
      </c>
      <c r="AZ181">
        <v>0</v>
      </c>
      <c r="BA181">
        <v>0</v>
      </c>
      <c r="BB181">
        <v>0</v>
      </c>
      <c r="BC181">
        <v>3</v>
      </c>
      <c r="BD181">
        <v>0</v>
      </c>
      <c r="BE181">
        <v>0</v>
      </c>
      <c r="BF181">
        <v>1</v>
      </c>
      <c r="BG181">
        <v>1</v>
      </c>
      <c r="BH181">
        <v>0</v>
      </c>
      <c r="BI181">
        <v>0</v>
      </c>
      <c r="BJ181">
        <v>0</v>
      </c>
      <c r="BK181">
        <v>1</v>
      </c>
      <c r="BL181">
        <v>1</v>
      </c>
      <c r="BM181">
        <v>1</v>
      </c>
      <c r="BN181">
        <v>0</v>
      </c>
      <c r="BO181">
        <v>0</v>
      </c>
      <c r="BP181">
        <v>0</v>
      </c>
      <c r="BQ181">
        <v>0</v>
      </c>
      <c r="BR181">
        <v>0</v>
      </c>
    </row>
    <row r="182" spans="1:46" ht="12.75">
      <c r="A182" s="1" t="s">
        <v>224</v>
      </c>
      <c r="B182" s="1" t="str">
        <f>IF(('soupiska týmy'!$F$28&gt;=4),'soupiska týmy'!$B$4,"")</f>
        <v>Edmonton Oilers</v>
      </c>
      <c r="C182" s="16" t="s">
        <v>19</v>
      </c>
      <c r="D182" s="7" t="s">
        <v>324</v>
      </c>
      <c r="E182" s="1">
        <v>2</v>
      </c>
      <c r="F182" s="16" t="s">
        <v>23</v>
      </c>
      <c r="G182" s="19">
        <v>5</v>
      </c>
      <c r="I182" s="3">
        <f t="shared" si="68"/>
        <v>1</v>
      </c>
      <c r="J182" s="3">
        <f t="shared" si="69"/>
      </c>
      <c r="K182" s="3">
        <f t="shared" si="70"/>
      </c>
      <c r="L182" s="3">
        <f t="shared" si="71"/>
      </c>
      <c r="M182" s="3">
        <f t="shared" si="72"/>
        <v>1</v>
      </c>
      <c r="N182" s="3">
        <f t="shared" si="73"/>
      </c>
      <c r="O182" s="2">
        <f t="shared" si="74"/>
        <v>6</v>
      </c>
      <c r="P182" s="2">
        <f t="shared" si="75"/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2</v>
      </c>
      <c r="X182" s="3">
        <v>0</v>
      </c>
      <c r="Y182" s="3">
        <v>0</v>
      </c>
      <c r="Z182" s="3">
        <v>0</v>
      </c>
      <c r="AA182" s="3">
        <v>1</v>
      </c>
      <c r="AB182" s="3">
        <v>0</v>
      </c>
      <c r="AC182" s="3">
        <v>0</v>
      </c>
      <c r="AD182" s="3">
        <v>0</v>
      </c>
      <c r="AE182" s="3">
        <v>1</v>
      </c>
      <c r="AF182" s="3">
        <v>0</v>
      </c>
      <c r="AG182" s="3">
        <v>1</v>
      </c>
      <c r="AH182" s="3">
        <v>0</v>
      </c>
      <c r="AI182" s="3">
        <v>0</v>
      </c>
      <c r="AJ182" s="3">
        <v>0</v>
      </c>
      <c r="AK182" s="3">
        <v>0</v>
      </c>
      <c r="AL182" s="3">
        <v>1</v>
      </c>
      <c r="AM182" s="3">
        <v>1</v>
      </c>
      <c r="AN182" s="3">
        <v>0</v>
      </c>
      <c r="AO182" s="3">
        <v>1</v>
      </c>
      <c r="AP182" s="3">
        <v>1</v>
      </c>
      <c r="AQ182" s="3">
        <v>1</v>
      </c>
      <c r="AR182" s="3">
        <v>0</v>
      </c>
      <c r="AS182" s="2">
        <f t="shared" si="76"/>
        <v>0</v>
      </c>
      <c r="AT182" s="2">
        <f t="shared" si="77"/>
        <v>0</v>
      </c>
    </row>
    <row r="183" spans="1:46" ht="12.75">
      <c r="A183" s="1" t="s">
        <v>69</v>
      </c>
      <c r="B183" s="1" t="str">
        <f>IF(('soupiska týmy'!$F$28&gt;=4),'soupiska týmy'!$B$4,"")</f>
        <v>Edmonton Oilers</v>
      </c>
      <c r="C183" s="16" t="s">
        <v>19</v>
      </c>
      <c r="D183" s="7" t="s">
        <v>321</v>
      </c>
      <c r="E183" s="1">
        <v>2</v>
      </c>
      <c r="F183" s="16" t="s">
        <v>23</v>
      </c>
      <c r="G183" s="19">
        <v>1</v>
      </c>
      <c r="I183" s="3">
        <f t="shared" si="68"/>
        <v>1</v>
      </c>
      <c r="J183" s="3">
        <f t="shared" si="69"/>
        <v>1</v>
      </c>
      <c r="K183" s="3">
        <f t="shared" si="70"/>
      </c>
      <c r="L183" s="3">
        <f t="shared" si="71"/>
      </c>
      <c r="M183" s="3">
        <f t="shared" si="72"/>
      </c>
      <c r="N183" s="3">
        <f t="shared" si="73"/>
      </c>
      <c r="O183" s="2">
        <f t="shared" si="74"/>
        <v>2</v>
      </c>
      <c r="P183" s="2">
        <f t="shared" si="75"/>
        <v>1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1</v>
      </c>
      <c r="X183" s="3">
        <v>0</v>
      </c>
      <c r="Y183" s="3">
        <v>0</v>
      </c>
      <c r="Z183" s="3">
        <v>0</v>
      </c>
      <c r="AA183" s="3">
        <v>1</v>
      </c>
      <c r="AB183" s="3">
        <v>1</v>
      </c>
      <c r="AC183" s="3">
        <v>1</v>
      </c>
      <c r="AD183" s="3">
        <v>1</v>
      </c>
      <c r="AE183" s="3">
        <v>0</v>
      </c>
      <c r="AF183" s="3">
        <v>0</v>
      </c>
      <c r="AG183" s="3">
        <v>1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2">
        <f t="shared" si="76"/>
        <v>0</v>
      </c>
      <c r="AT183" s="2">
        <f t="shared" si="77"/>
        <v>0</v>
      </c>
    </row>
    <row r="184" spans="1:70" ht="12.75">
      <c r="A184" s="1" t="s">
        <v>79</v>
      </c>
      <c r="B184" s="1" t="str">
        <f>IF(('soupiska týmy'!$F$28&gt;=4),'soupiska týmy'!$B$4,"")</f>
        <v>Edmonton Oilers</v>
      </c>
      <c r="C184" s="16" t="s">
        <v>19</v>
      </c>
      <c r="D184" s="7" t="s">
        <v>327</v>
      </c>
      <c r="E184" s="1">
        <v>1</v>
      </c>
      <c r="F184" s="16" t="s">
        <v>23</v>
      </c>
      <c r="G184" s="19">
        <v>0</v>
      </c>
      <c r="H184" t="s">
        <v>53</v>
      </c>
      <c r="I184" s="3">
        <f t="shared" si="68"/>
        <v>1</v>
      </c>
      <c r="J184" s="3">
        <f t="shared" si="69"/>
      </c>
      <c r="K184" s="3">
        <f t="shared" si="70"/>
        <v>1</v>
      </c>
      <c r="L184" s="3">
        <f t="shared" si="71"/>
      </c>
      <c r="M184" s="3">
        <f t="shared" si="72"/>
      </c>
      <c r="N184" s="3">
        <f t="shared" si="73"/>
        <v>1</v>
      </c>
      <c r="O184" s="2">
        <f t="shared" si="74"/>
        <v>0</v>
      </c>
      <c r="P184" s="2">
        <f t="shared" si="75"/>
        <v>0</v>
      </c>
      <c r="Q184" s="3">
        <v>0</v>
      </c>
      <c r="R184" s="3">
        <v>0</v>
      </c>
      <c r="S184" s="3">
        <v>0</v>
      </c>
      <c r="T184" s="3">
        <v>0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2">
        <f t="shared" si="76"/>
        <v>3</v>
      </c>
      <c r="AT184" s="2">
        <f t="shared" si="77"/>
        <v>0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1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1</v>
      </c>
      <c r="BI184">
        <v>0</v>
      </c>
      <c r="BJ184">
        <v>0</v>
      </c>
      <c r="BK184">
        <v>0</v>
      </c>
      <c r="BL184">
        <v>0</v>
      </c>
      <c r="BM184">
        <v>2</v>
      </c>
      <c r="BN184">
        <v>0</v>
      </c>
      <c r="BO184">
        <v>0</v>
      </c>
      <c r="BP184">
        <v>0</v>
      </c>
      <c r="BQ184">
        <v>0</v>
      </c>
      <c r="BR184">
        <v>0</v>
      </c>
    </row>
    <row r="185" spans="1:70" ht="12.75">
      <c r="A185" s="1" t="s">
        <v>87</v>
      </c>
      <c r="B185" s="1" t="str">
        <f>IF(('soupiska týmy'!$F$28&gt;=4),'soupiska týmy'!$B$4,"")</f>
        <v>Edmonton Oilers</v>
      </c>
      <c r="C185" s="16" t="s">
        <v>19</v>
      </c>
      <c r="D185" s="7" t="s">
        <v>325</v>
      </c>
      <c r="E185" s="1">
        <v>3</v>
      </c>
      <c r="F185" s="16" t="s">
        <v>23</v>
      </c>
      <c r="G185" s="19">
        <v>4</v>
      </c>
      <c r="H185" t="s">
        <v>53</v>
      </c>
      <c r="I185" s="3">
        <f t="shared" si="68"/>
        <v>1</v>
      </c>
      <c r="J185" s="3">
        <f t="shared" si="69"/>
      </c>
      <c r="K185" s="3">
        <f t="shared" si="70"/>
      </c>
      <c r="L185" s="3">
        <f t="shared" si="71"/>
        <v>1</v>
      </c>
      <c r="M185" s="3">
        <f t="shared" si="72"/>
      </c>
      <c r="N185" s="3">
        <f t="shared" si="73"/>
      </c>
      <c r="O185" s="2">
        <f t="shared" si="74"/>
        <v>0</v>
      </c>
      <c r="P185" s="2">
        <f t="shared" si="75"/>
        <v>0</v>
      </c>
      <c r="Q185" s="3">
        <v>0</v>
      </c>
      <c r="R185" s="3">
        <v>0</v>
      </c>
      <c r="S185" s="3">
        <v>0</v>
      </c>
      <c r="T185" s="3">
        <v>0</v>
      </c>
      <c r="AS185" s="2">
        <f t="shared" si="76"/>
        <v>4</v>
      </c>
      <c r="AT185" s="2">
        <f t="shared" si="77"/>
        <v>1</v>
      </c>
      <c r="AU185">
        <v>0</v>
      </c>
      <c r="AV185">
        <v>1</v>
      </c>
      <c r="AW185">
        <v>1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0</v>
      </c>
      <c r="BK185">
        <v>3</v>
      </c>
      <c r="BL185">
        <v>1</v>
      </c>
      <c r="BM185">
        <v>0</v>
      </c>
      <c r="BN185">
        <v>0</v>
      </c>
      <c r="BO185">
        <v>0</v>
      </c>
      <c r="BP185">
        <v>0</v>
      </c>
      <c r="BQ185">
        <v>2</v>
      </c>
      <c r="BR185">
        <v>1</v>
      </c>
    </row>
    <row r="186" spans="1:46" ht="12.75">
      <c r="A186" s="1" t="s">
        <v>97</v>
      </c>
      <c r="B186" s="1" t="str">
        <f>IF(('soupiska týmy'!$F$28&gt;=4),'soupiska týmy'!$B$4,"")</f>
        <v>Edmonton Oilers</v>
      </c>
      <c r="C186" s="16" t="s">
        <v>19</v>
      </c>
      <c r="D186" s="7" t="s">
        <v>322</v>
      </c>
      <c r="E186" s="1">
        <v>2</v>
      </c>
      <c r="F186" s="16" t="s">
        <v>23</v>
      </c>
      <c r="G186" s="19">
        <v>5</v>
      </c>
      <c r="I186" s="3">
        <f t="shared" si="68"/>
        <v>1</v>
      </c>
      <c r="J186" s="3">
        <f t="shared" si="69"/>
      </c>
      <c r="K186" s="3">
        <f t="shared" si="70"/>
      </c>
      <c r="L186" s="3">
        <f t="shared" si="71"/>
      </c>
      <c r="M186" s="3">
        <f t="shared" si="72"/>
        <v>1</v>
      </c>
      <c r="N186" s="3">
        <f t="shared" si="73"/>
      </c>
      <c r="O186" s="2">
        <f t="shared" si="74"/>
        <v>3</v>
      </c>
      <c r="P186" s="2">
        <f t="shared" si="75"/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1</v>
      </c>
      <c r="X186" s="3">
        <v>0</v>
      </c>
      <c r="Y186" s="3">
        <v>0</v>
      </c>
      <c r="Z186" s="3">
        <v>1</v>
      </c>
      <c r="AA186" s="3">
        <v>0</v>
      </c>
      <c r="AB186" s="3">
        <v>0</v>
      </c>
      <c r="AC186" s="3">
        <v>1</v>
      </c>
      <c r="AD186" s="3">
        <v>0</v>
      </c>
      <c r="AE186" s="3">
        <v>1</v>
      </c>
      <c r="AF186" s="3">
        <v>0</v>
      </c>
      <c r="AG186" s="3">
        <v>1</v>
      </c>
      <c r="AH186" s="3">
        <v>0</v>
      </c>
      <c r="AI186" s="3">
        <v>1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2">
        <f t="shared" si="76"/>
        <v>0</v>
      </c>
      <c r="AT186" s="2">
        <f t="shared" si="77"/>
        <v>0</v>
      </c>
    </row>
    <row r="187" spans="1:70" ht="12.75">
      <c r="A187" s="1" t="s">
        <v>11</v>
      </c>
      <c r="B187" s="1" t="str">
        <f>IF(('soupiska týmy'!$F$28&gt;=4),'soupiska týmy'!$B$4,"")</f>
        <v>Edmonton Oilers</v>
      </c>
      <c r="C187" s="16" t="s">
        <v>19</v>
      </c>
      <c r="D187" s="7" t="s">
        <v>324</v>
      </c>
      <c r="E187" s="1">
        <v>3</v>
      </c>
      <c r="F187" s="16" t="s">
        <v>23</v>
      </c>
      <c r="G187" s="19">
        <v>4</v>
      </c>
      <c r="I187" s="3">
        <f t="shared" si="68"/>
        <v>1</v>
      </c>
      <c r="J187" s="3">
        <f t="shared" si="69"/>
      </c>
      <c r="K187" s="3">
        <f t="shared" si="70"/>
      </c>
      <c r="L187" s="3">
        <f t="shared" si="71"/>
      </c>
      <c r="M187" s="3">
        <f t="shared" si="72"/>
        <v>1</v>
      </c>
      <c r="N187" s="3">
        <f t="shared" si="73"/>
      </c>
      <c r="O187" s="2">
        <f t="shared" si="74"/>
        <v>0</v>
      </c>
      <c r="P187" s="2">
        <f t="shared" si="75"/>
        <v>0</v>
      </c>
      <c r="Q187" s="3">
        <v>0</v>
      </c>
      <c r="R187" s="3">
        <v>0</v>
      </c>
      <c r="S187" s="3">
        <v>0</v>
      </c>
      <c r="T187" s="3">
        <v>0</v>
      </c>
      <c r="AS187" s="2">
        <f t="shared" si="76"/>
        <v>9</v>
      </c>
      <c r="AT187" s="2">
        <f t="shared" si="77"/>
        <v>1</v>
      </c>
      <c r="AU187">
        <v>1</v>
      </c>
      <c r="AV187">
        <v>0</v>
      </c>
      <c r="AW187">
        <v>2</v>
      </c>
      <c r="AX187">
        <v>1</v>
      </c>
      <c r="AY187">
        <v>0</v>
      </c>
      <c r="AZ187">
        <v>0</v>
      </c>
      <c r="BA187">
        <v>2</v>
      </c>
      <c r="BB187">
        <v>0</v>
      </c>
      <c r="BC187">
        <v>0</v>
      </c>
      <c r="BD187">
        <v>0</v>
      </c>
      <c r="BE187">
        <v>2</v>
      </c>
      <c r="BF187">
        <v>0</v>
      </c>
      <c r="BG187">
        <v>1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1</v>
      </c>
      <c r="BP187">
        <v>0</v>
      </c>
      <c r="BQ187">
        <v>1</v>
      </c>
      <c r="BR187">
        <v>0</v>
      </c>
    </row>
    <row r="188" spans="1:46" ht="12.75">
      <c r="A188" s="1" t="s">
        <v>22</v>
      </c>
      <c r="B188" s="1" t="str">
        <f>IF(('soupiska týmy'!$F$28&gt;=4),'soupiska týmy'!$B$4,"")</f>
        <v>Edmonton Oilers</v>
      </c>
      <c r="C188" s="16" t="s">
        <v>19</v>
      </c>
      <c r="D188" s="7" t="s">
        <v>327</v>
      </c>
      <c r="E188" s="1">
        <v>1</v>
      </c>
      <c r="F188" s="16" t="s">
        <v>23</v>
      </c>
      <c r="G188" s="19">
        <v>4</v>
      </c>
      <c r="I188" s="3">
        <f t="shared" si="68"/>
        <v>1</v>
      </c>
      <c r="J188" s="3">
        <f t="shared" si="69"/>
      </c>
      <c r="K188" s="3">
        <f t="shared" si="70"/>
      </c>
      <c r="L188" s="3">
        <f t="shared" si="71"/>
      </c>
      <c r="M188" s="3">
        <f t="shared" si="72"/>
        <v>1</v>
      </c>
      <c r="N188" s="3">
        <f t="shared" si="73"/>
      </c>
      <c r="O188" s="2">
        <f t="shared" si="74"/>
        <v>2</v>
      </c>
      <c r="P188" s="2">
        <f t="shared" si="75"/>
        <v>2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1</v>
      </c>
      <c r="Y188" s="3">
        <v>0</v>
      </c>
      <c r="Z188" s="3">
        <v>1</v>
      </c>
      <c r="AA188" s="3">
        <v>0</v>
      </c>
      <c r="AB188" s="3">
        <v>0</v>
      </c>
      <c r="AC188" s="3">
        <v>1</v>
      </c>
      <c r="AD188" s="3">
        <v>0</v>
      </c>
      <c r="AE188" s="3">
        <v>1</v>
      </c>
      <c r="AF188" s="3">
        <v>1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1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2">
        <f t="shared" si="76"/>
        <v>0</v>
      </c>
      <c r="AT188" s="2">
        <f t="shared" si="77"/>
        <v>0</v>
      </c>
    </row>
    <row r="189" spans="1:46" ht="12.75">
      <c r="A189" s="1" t="s">
        <v>36</v>
      </c>
      <c r="B189" s="1" t="str">
        <f>IF(('soupiska týmy'!$F$28&gt;=4),'soupiska týmy'!$B$4,"")</f>
        <v>Edmonton Oilers</v>
      </c>
      <c r="C189" s="16" t="s">
        <v>19</v>
      </c>
      <c r="D189" s="7" t="s">
        <v>328</v>
      </c>
      <c r="E189" s="1">
        <v>0</v>
      </c>
      <c r="F189" s="16" t="s">
        <v>23</v>
      </c>
      <c r="G189" s="19">
        <v>3</v>
      </c>
      <c r="I189" s="3">
        <f t="shared" si="68"/>
        <v>1</v>
      </c>
      <c r="J189" s="3">
        <f t="shared" si="69"/>
      </c>
      <c r="K189" s="3">
        <f t="shared" si="70"/>
      </c>
      <c r="L189" s="3">
        <f t="shared" si="71"/>
      </c>
      <c r="M189" s="3">
        <f t="shared" si="72"/>
        <v>1</v>
      </c>
      <c r="N189" s="3">
        <f t="shared" si="73"/>
      </c>
      <c r="O189" s="2">
        <f t="shared" si="74"/>
        <v>1</v>
      </c>
      <c r="P189" s="2">
        <f t="shared" si="75"/>
        <v>4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1</v>
      </c>
      <c r="Y189" s="3">
        <v>0</v>
      </c>
      <c r="Z189" s="3">
        <v>0</v>
      </c>
      <c r="AA189" s="3">
        <v>0</v>
      </c>
      <c r="AB189" s="3">
        <v>1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1</v>
      </c>
      <c r="AK189" s="3">
        <v>0</v>
      </c>
      <c r="AL189" s="3">
        <v>0</v>
      </c>
      <c r="AM189" s="3">
        <v>1</v>
      </c>
      <c r="AN189" s="3">
        <v>1</v>
      </c>
      <c r="AO189" s="3">
        <v>0</v>
      </c>
      <c r="AP189" s="3">
        <v>0</v>
      </c>
      <c r="AQ189" s="3">
        <v>0</v>
      </c>
      <c r="AR189" s="3">
        <v>0</v>
      </c>
      <c r="AS189" s="2">
        <f t="shared" si="76"/>
        <v>0</v>
      </c>
      <c r="AT189" s="2">
        <f t="shared" si="77"/>
        <v>0</v>
      </c>
    </row>
    <row r="190" spans="1:46" ht="12.75">
      <c r="A190" s="1" t="s">
        <v>59</v>
      </c>
      <c r="B190" s="1" t="str">
        <f>IF(('soupiska týmy'!$F$28&gt;=4),'soupiska týmy'!$B$4,"")</f>
        <v>Edmonton Oilers</v>
      </c>
      <c r="C190" s="16" t="s">
        <v>19</v>
      </c>
      <c r="D190" s="7" t="s">
        <v>326</v>
      </c>
      <c r="E190" s="1">
        <v>2</v>
      </c>
      <c r="F190" s="16" t="s">
        <v>23</v>
      </c>
      <c r="G190" s="19">
        <v>6</v>
      </c>
      <c r="I190" s="3">
        <f t="shared" si="68"/>
        <v>1</v>
      </c>
      <c r="J190" s="3">
        <f t="shared" si="69"/>
      </c>
      <c r="K190" s="3">
        <f t="shared" si="70"/>
      </c>
      <c r="L190" s="3">
        <f t="shared" si="71"/>
      </c>
      <c r="M190" s="3">
        <f t="shared" si="72"/>
        <v>1</v>
      </c>
      <c r="N190" s="3">
        <f t="shared" si="73"/>
      </c>
      <c r="O190" s="2">
        <f t="shared" si="74"/>
        <v>0</v>
      </c>
      <c r="P190" s="2">
        <f t="shared" si="75"/>
        <v>1</v>
      </c>
      <c r="Q190" s="3">
        <v>0</v>
      </c>
      <c r="R190" s="3">
        <v>0</v>
      </c>
      <c r="S190" s="3">
        <v>0</v>
      </c>
      <c r="T190" s="3">
        <v>0</v>
      </c>
      <c r="U190" s="3">
        <v>1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1</v>
      </c>
      <c r="AD190" s="3">
        <v>0</v>
      </c>
      <c r="AE190" s="3">
        <v>0</v>
      </c>
      <c r="AF190" s="3">
        <v>0</v>
      </c>
      <c r="AG190" s="3">
        <v>0</v>
      </c>
      <c r="AH190" s="3">
        <v>1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1</v>
      </c>
      <c r="AO190" s="3">
        <v>0</v>
      </c>
      <c r="AP190" s="3">
        <v>0</v>
      </c>
      <c r="AQ190" s="3">
        <v>0</v>
      </c>
      <c r="AR190" s="3">
        <v>0</v>
      </c>
      <c r="AS190" s="2">
        <f t="shared" si="76"/>
        <v>0</v>
      </c>
      <c r="AT190" s="2">
        <f t="shared" si="77"/>
        <v>0</v>
      </c>
    </row>
    <row r="191" spans="1:70" ht="12.75">
      <c r="A191" s="1" t="s">
        <v>130</v>
      </c>
      <c r="B191" s="1" t="str">
        <f>IF(('soupiska týmy'!$F$28&gt;=4),'soupiska týmy'!$B$4,"")</f>
        <v>Edmonton Oilers</v>
      </c>
      <c r="C191" s="16" t="s">
        <v>19</v>
      </c>
      <c r="D191" s="7" t="s">
        <v>321</v>
      </c>
      <c r="E191" s="1">
        <v>4</v>
      </c>
      <c r="F191" s="16" t="s">
        <v>23</v>
      </c>
      <c r="G191" s="19">
        <v>2</v>
      </c>
      <c r="I191" s="3">
        <f t="shared" si="68"/>
        <v>1</v>
      </c>
      <c r="J191" s="3">
        <f t="shared" si="69"/>
        <v>1</v>
      </c>
      <c r="K191" s="3">
        <f t="shared" si="70"/>
      </c>
      <c r="L191" s="3">
        <f t="shared" si="71"/>
      </c>
      <c r="M191" s="3">
        <f t="shared" si="72"/>
      </c>
      <c r="N191" s="3">
        <f t="shared" si="73"/>
      </c>
      <c r="O191" s="2">
        <f t="shared" si="74"/>
        <v>0</v>
      </c>
      <c r="P191" s="2">
        <f t="shared" si="75"/>
        <v>0</v>
      </c>
      <c r="Q191" s="3">
        <v>0</v>
      </c>
      <c r="R191" s="3">
        <v>0</v>
      </c>
      <c r="S191" s="3">
        <v>0</v>
      </c>
      <c r="T191" s="3">
        <v>0</v>
      </c>
      <c r="AS191" s="2">
        <f t="shared" si="76"/>
        <v>0</v>
      </c>
      <c r="AT191" s="2">
        <f t="shared" si="77"/>
        <v>0</v>
      </c>
      <c r="AU191">
        <v>0</v>
      </c>
      <c r="AV191">
        <v>0</v>
      </c>
      <c r="AW191">
        <v>0</v>
      </c>
      <c r="AX191">
        <v>0</v>
      </c>
      <c r="AY191">
        <v>2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1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2</v>
      </c>
      <c r="BP191">
        <v>0</v>
      </c>
      <c r="BQ191">
        <v>0</v>
      </c>
      <c r="BR191">
        <v>0</v>
      </c>
    </row>
    <row r="192" spans="1:46" ht="12.75">
      <c r="A192" s="1" t="s">
        <v>17</v>
      </c>
      <c r="B192" s="1" t="str">
        <f>IF(('soupiska týmy'!$F$28&gt;=4),'soupiska týmy'!$B$4,"")</f>
        <v>Edmonton Oilers</v>
      </c>
      <c r="C192" s="16" t="s">
        <v>19</v>
      </c>
      <c r="D192" s="7" t="s">
        <v>325</v>
      </c>
      <c r="E192" s="1">
        <v>1</v>
      </c>
      <c r="F192" s="16" t="s">
        <v>23</v>
      </c>
      <c r="G192" s="19">
        <v>0</v>
      </c>
      <c r="I192" s="3">
        <f t="shared" si="68"/>
        <v>1</v>
      </c>
      <c r="J192" s="3">
        <f t="shared" si="69"/>
        <v>1</v>
      </c>
      <c r="K192" s="3">
        <f t="shared" si="70"/>
      </c>
      <c r="L192" s="3">
        <f t="shared" si="71"/>
      </c>
      <c r="M192" s="3">
        <f t="shared" si="72"/>
      </c>
      <c r="N192" s="3">
        <f t="shared" si="73"/>
        <v>1</v>
      </c>
      <c r="O192" s="2">
        <f t="shared" si="74"/>
        <v>3</v>
      </c>
      <c r="P192" s="2">
        <f t="shared" si="75"/>
        <v>1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1</v>
      </c>
      <c r="W192" s="3">
        <v>1</v>
      </c>
      <c r="X192" s="3">
        <v>0</v>
      </c>
      <c r="Y192" s="3">
        <v>1</v>
      </c>
      <c r="Z192" s="3">
        <v>0</v>
      </c>
      <c r="AA192" s="3">
        <v>1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1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1</v>
      </c>
      <c r="AQ192" s="3">
        <v>1</v>
      </c>
      <c r="AR192" s="3">
        <v>0</v>
      </c>
      <c r="AS192" s="2">
        <f t="shared" si="76"/>
        <v>0</v>
      </c>
      <c r="AT192" s="2">
        <f t="shared" si="77"/>
        <v>0</v>
      </c>
    </row>
    <row r="193" spans="1:70" ht="12.75">
      <c r="A193" s="1" t="s">
        <v>43</v>
      </c>
      <c r="B193" s="1" t="str">
        <f>IF(('soupiska týmy'!$F$28&gt;=4),'soupiska týmy'!$B$4,"")</f>
        <v>Edmonton Oilers</v>
      </c>
      <c r="C193" s="16" t="s">
        <v>19</v>
      </c>
      <c r="D193" s="7" t="s">
        <v>328</v>
      </c>
      <c r="E193" s="1">
        <v>3</v>
      </c>
      <c r="F193" s="16" t="s">
        <v>23</v>
      </c>
      <c r="G193" s="19">
        <v>2</v>
      </c>
      <c r="I193" s="3">
        <f t="shared" si="68"/>
        <v>1</v>
      </c>
      <c r="J193" s="3">
        <f t="shared" si="69"/>
        <v>1</v>
      </c>
      <c r="K193" s="3">
        <f t="shared" si="70"/>
      </c>
      <c r="L193" s="3">
        <f t="shared" si="71"/>
      </c>
      <c r="M193" s="3">
        <f t="shared" si="72"/>
      </c>
      <c r="N193" s="3">
        <f t="shared" si="73"/>
      </c>
      <c r="O193" s="2">
        <f t="shared" si="74"/>
        <v>0</v>
      </c>
      <c r="P193" s="2">
        <f t="shared" si="75"/>
        <v>0</v>
      </c>
      <c r="Q193" s="3">
        <v>0</v>
      </c>
      <c r="R193" s="3">
        <v>0</v>
      </c>
      <c r="S193" s="3">
        <v>0</v>
      </c>
      <c r="T193" s="3">
        <v>0</v>
      </c>
      <c r="AS193" s="2">
        <f t="shared" si="76"/>
        <v>1</v>
      </c>
      <c r="AT193" s="2">
        <f t="shared" si="77"/>
        <v>0</v>
      </c>
      <c r="AU193">
        <v>0</v>
      </c>
      <c r="AV193">
        <v>0</v>
      </c>
      <c r="AW193">
        <v>1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1</v>
      </c>
      <c r="BD193">
        <v>1</v>
      </c>
      <c r="BE193">
        <v>0</v>
      </c>
      <c r="BF193">
        <v>0</v>
      </c>
      <c r="BG193">
        <v>1</v>
      </c>
      <c r="BH193">
        <v>1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1</v>
      </c>
      <c r="BP193">
        <v>0</v>
      </c>
      <c r="BQ193">
        <v>0</v>
      </c>
      <c r="BR193">
        <v>0</v>
      </c>
    </row>
    <row r="194" spans="1:70" ht="12.75">
      <c r="A194" s="1" t="s">
        <v>58</v>
      </c>
      <c r="B194" s="1" t="str">
        <f>IF(('soupiska týmy'!$F$28&gt;=4),'soupiska týmy'!$B$4,"")</f>
        <v>Edmonton Oilers</v>
      </c>
      <c r="C194" s="16" t="s">
        <v>19</v>
      </c>
      <c r="D194" s="7" t="s">
        <v>322</v>
      </c>
      <c r="E194" s="1">
        <v>3</v>
      </c>
      <c r="F194" s="16" t="s">
        <v>23</v>
      </c>
      <c r="G194" s="19">
        <v>2</v>
      </c>
      <c r="I194" s="3">
        <f t="shared" si="68"/>
        <v>1</v>
      </c>
      <c r="J194" s="3">
        <f t="shared" si="69"/>
        <v>1</v>
      </c>
      <c r="K194" s="3">
        <f t="shared" si="70"/>
      </c>
      <c r="L194" s="3">
        <f t="shared" si="71"/>
      </c>
      <c r="M194" s="3">
        <f t="shared" si="72"/>
      </c>
      <c r="N194" s="3">
        <f t="shared" si="73"/>
      </c>
      <c r="O194" s="2">
        <f t="shared" si="74"/>
        <v>0</v>
      </c>
      <c r="P194" s="2">
        <f t="shared" si="75"/>
        <v>0</v>
      </c>
      <c r="Q194" s="3">
        <v>0</v>
      </c>
      <c r="R194" s="3">
        <v>0</v>
      </c>
      <c r="S194" s="3">
        <v>0</v>
      </c>
      <c r="T194" s="3">
        <v>0</v>
      </c>
      <c r="AS194" s="2">
        <f t="shared" si="76"/>
        <v>1</v>
      </c>
      <c r="AT194" s="2">
        <f t="shared" si="77"/>
        <v>2</v>
      </c>
      <c r="AU194">
        <v>0</v>
      </c>
      <c r="AV194">
        <v>1</v>
      </c>
      <c r="AW194">
        <v>0</v>
      </c>
      <c r="AX194">
        <v>0</v>
      </c>
      <c r="AY194">
        <v>1</v>
      </c>
      <c r="AZ194">
        <v>0</v>
      </c>
      <c r="BA194">
        <v>1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2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2</v>
      </c>
      <c r="BQ194">
        <v>0</v>
      </c>
      <c r="BR194">
        <v>0</v>
      </c>
    </row>
    <row r="195" spans="1:46" ht="12.75">
      <c r="A195" s="1" t="s">
        <v>244</v>
      </c>
      <c r="B195" s="1" t="str">
        <f>IF(('soupiska týmy'!$F$28&gt;=4),'soupiska týmy'!$B$4,"")</f>
        <v>Edmonton Oilers</v>
      </c>
      <c r="C195" s="16" t="s">
        <v>19</v>
      </c>
      <c r="D195" s="7" t="s">
        <v>324</v>
      </c>
      <c r="E195" s="1">
        <v>2</v>
      </c>
      <c r="F195" s="16" t="s">
        <v>23</v>
      </c>
      <c r="G195" s="19">
        <v>1</v>
      </c>
      <c r="I195" s="3">
        <f t="shared" si="68"/>
        <v>1</v>
      </c>
      <c r="J195" s="3">
        <f t="shared" si="69"/>
        <v>1</v>
      </c>
      <c r="K195" s="3">
        <f t="shared" si="70"/>
      </c>
      <c r="L195" s="3">
        <f t="shared" si="71"/>
      </c>
      <c r="M195" s="3">
        <f t="shared" si="72"/>
      </c>
      <c r="N195" s="3">
        <f t="shared" si="73"/>
      </c>
      <c r="O195" s="2">
        <f t="shared" si="74"/>
        <v>3</v>
      </c>
      <c r="P195" s="2">
        <f t="shared" si="75"/>
        <v>0</v>
      </c>
      <c r="Q195" s="3">
        <v>0</v>
      </c>
      <c r="R195" s="3">
        <v>0</v>
      </c>
      <c r="S195" s="3">
        <v>0</v>
      </c>
      <c r="T195" s="3">
        <v>0</v>
      </c>
      <c r="U195" s="3">
        <v>1</v>
      </c>
      <c r="V195" s="3">
        <v>0</v>
      </c>
      <c r="W195" s="3">
        <v>1</v>
      </c>
      <c r="X195" s="3">
        <v>0</v>
      </c>
      <c r="Y195" s="3">
        <v>1</v>
      </c>
      <c r="Z195" s="3">
        <v>1</v>
      </c>
      <c r="AA195" s="3">
        <v>0</v>
      </c>
      <c r="AB195" s="3">
        <v>0</v>
      </c>
      <c r="AC195" s="3">
        <v>0</v>
      </c>
      <c r="AD195" s="3">
        <v>0</v>
      </c>
      <c r="AE195" s="3">
        <v>1</v>
      </c>
      <c r="AF195" s="3">
        <v>0</v>
      </c>
      <c r="AG195" s="3">
        <v>0</v>
      </c>
      <c r="AH195" s="3">
        <v>0</v>
      </c>
      <c r="AI195" s="3">
        <v>1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2">
        <f t="shared" si="76"/>
        <v>0</v>
      </c>
      <c r="AT195" s="2">
        <f t="shared" si="77"/>
        <v>0</v>
      </c>
    </row>
    <row r="196" spans="1:70" ht="12.75">
      <c r="A196" s="1" t="s">
        <v>238</v>
      </c>
      <c r="B196" s="1" t="str">
        <f>IF(('soupiska týmy'!$F$28&gt;=4),'soupiska týmy'!$B$4,"")</f>
        <v>Edmonton Oilers</v>
      </c>
      <c r="C196" s="16" t="s">
        <v>19</v>
      </c>
      <c r="D196" s="7" t="s">
        <v>326</v>
      </c>
      <c r="E196" s="1">
        <v>0</v>
      </c>
      <c r="F196" s="16" t="s">
        <v>23</v>
      </c>
      <c r="G196" s="19">
        <v>3</v>
      </c>
      <c r="I196" s="3">
        <f t="shared" si="68"/>
        <v>1</v>
      </c>
      <c r="J196" s="3">
        <f t="shared" si="69"/>
      </c>
      <c r="K196" s="3">
        <f t="shared" si="70"/>
      </c>
      <c r="L196" s="3">
        <f t="shared" si="71"/>
      </c>
      <c r="M196" s="3">
        <f t="shared" si="72"/>
        <v>1</v>
      </c>
      <c r="N196" s="3">
        <f t="shared" si="73"/>
      </c>
      <c r="O196" s="2">
        <f t="shared" si="74"/>
        <v>0</v>
      </c>
      <c r="P196" s="2">
        <f t="shared" si="75"/>
        <v>0</v>
      </c>
      <c r="Q196" s="3">
        <v>0</v>
      </c>
      <c r="R196" s="3">
        <v>0</v>
      </c>
      <c r="S196" s="3">
        <v>0</v>
      </c>
      <c r="T196" s="3">
        <v>0</v>
      </c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2">
        <f t="shared" si="76"/>
        <v>2</v>
      </c>
      <c r="AT196" s="2">
        <f t="shared" si="77"/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1</v>
      </c>
      <c r="BJ196">
        <v>0</v>
      </c>
      <c r="BK196">
        <v>0</v>
      </c>
      <c r="BL196">
        <v>0</v>
      </c>
      <c r="BM196">
        <v>0</v>
      </c>
      <c r="BN196">
        <v>1</v>
      </c>
      <c r="BO196">
        <v>0</v>
      </c>
      <c r="BP196">
        <v>0</v>
      </c>
      <c r="BQ196">
        <v>0</v>
      </c>
      <c r="BR196">
        <v>0</v>
      </c>
    </row>
    <row r="197" spans="1:46" ht="12.75">
      <c r="A197" s="1" t="s">
        <v>254</v>
      </c>
      <c r="B197" s="1" t="str">
        <f>IF(('soupiska týmy'!$F$28&gt;=4),'soupiska týmy'!$B$4,"")</f>
        <v>Edmonton Oilers</v>
      </c>
      <c r="C197" s="16" t="s">
        <v>19</v>
      </c>
      <c r="D197" s="7" t="s">
        <v>321</v>
      </c>
      <c r="E197" s="1">
        <v>2</v>
      </c>
      <c r="F197" s="16" t="s">
        <v>23</v>
      </c>
      <c r="G197" s="19">
        <v>3</v>
      </c>
      <c r="H197" t="s">
        <v>53</v>
      </c>
      <c r="I197" s="3">
        <f t="shared" si="68"/>
        <v>1</v>
      </c>
      <c r="J197" s="3">
        <f t="shared" si="69"/>
      </c>
      <c r="K197" s="3">
        <f t="shared" si="70"/>
      </c>
      <c r="L197" s="3">
        <f t="shared" si="71"/>
        <v>1</v>
      </c>
      <c r="M197" s="3">
        <f t="shared" si="72"/>
      </c>
      <c r="N197" s="3">
        <f t="shared" si="73"/>
      </c>
      <c r="O197" s="2">
        <f t="shared" si="74"/>
        <v>4</v>
      </c>
      <c r="P197" s="2">
        <f t="shared" si="75"/>
        <v>1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1</v>
      </c>
      <c r="X197" s="3">
        <v>1</v>
      </c>
      <c r="Y197" s="3">
        <v>0</v>
      </c>
      <c r="Z197" s="3">
        <v>1</v>
      </c>
      <c r="AA197" s="3">
        <v>1</v>
      </c>
      <c r="AB197" s="3">
        <v>0</v>
      </c>
      <c r="AC197" s="3">
        <v>1</v>
      </c>
      <c r="AD197" s="3">
        <v>0</v>
      </c>
      <c r="AE197" s="3">
        <v>1</v>
      </c>
      <c r="AF197" s="3">
        <v>0</v>
      </c>
      <c r="AG197" s="3">
        <v>0</v>
      </c>
      <c r="AH197" s="3">
        <v>0</v>
      </c>
      <c r="AI197" s="3">
        <v>1</v>
      </c>
      <c r="AJ197" s="3">
        <v>0</v>
      </c>
      <c r="AK197" s="3">
        <v>1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2">
        <f t="shared" si="76"/>
        <v>0</v>
      </c>
      <c r="AT197" s="2">
        <f t="shared" si="77"/>
        <v>0</v>
      </c>
    </row>
    <row r="198" spans="1:70" ht="12.75">
      <c r="A198" s="1" t="s">
        <v>248</v>
      </c>
      <c r="B198" s="1" t="str">
        <f>IF(('soupiska týmy'!$F$28&gt;=4),'soupiska týmy'!$B$4,"")</f>
        <v>Edmonton Oilers</v>
      </c>
      <c r="C198" s="16" t="s">
        <v>19</v>
      </c>
      <c r="D198" s="7" t="s">
        <v>327</v>
      </c>
      <c r="E198" s="1">
        <v>1</v>
      </c>
      <c r="F198" s="16" t="s">
        <v>23</v>
      </c>
      <c r="G198" s="19">
        <v>3</v>
      </c>
      <c r="I198" s="3">
        <f t="shared" si="68"/>
        <v>1</v>
      </c>
      <c r="J198" s="3">
        <f t="shared" si="69"/>
      </c>
      <c r="K198" s="3">
        <f t="shared" si="70"/>
      </c>
      <c r="L198" s="3">
        <f t="shared" si="71"/>
      </c>
      <c r="M198" s="3">
        <f t="shared" si="72"/>
        <v>1</v>
      </c>
      <c r="N198" s="3">
        <f t="shared" si="73"/>
      </c>
      <c r="O198" s="2">
        <f t="shared" si="74"/>
        <v>0</v>
      </c>
      <c r="P198" s="2">
        <f t="shared" si="75"/>
        <v>0</v>
      </c>
      <c r="Q198" s="3">
        <v>0</v>
      </c>
      <c r="R198" s="3">
        <v>0</v>
      </c>
      <c r="S198" s="3">
        <v>0</v>
      </c>
      <c r="T198" s="3">
        <v>0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2">
        <f t="shared" si="76"/>
        <v>1</v>
      </c>
      <c r="AT198" s="2">
        <f t="shared" si="77"/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1</v>
      </c>
      <c r="BI198">
        <v>1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1</v>
      </c>
      <c r="BP198">
        <v>0</v>
      </c>
      <c r="BQ198">
        <v>0</v>
      </c>
      <c r="BR198">
        <v>0</v>
      </c>
    </row>
    <row r="199" spans="1:46" ht="12.75">
      <c r="A199" s="1" t="s">
        <v>216</v>
      </c>
      <c r="B199" s="1" t="str">
        <f>IF(('soupiska týmy'!$F$28&gt;=4),'soupiska týmy'!$B$4,"")</f>
        <v>Edmonton Oilers</v>
      </c>
      <c r="C199" s="16" t="s">
        <v>19</v>
      </c>
      <c r="D199" s="7" t="s">
        <v>322</v>
      </c>
      <c r="E199" s="1">
        <v>2</v>
      </c>
      <c r="F199" s="16" t="s">
        <v>23</v>
      </c>
      <c r="G199" s="19">
        <v>6</v>
      </c>
      <c r="I199" s="3">
        <f t="shared" si="68"/>
        <v>1</v>
      </c>
      <c r="J199" s="3">
        <f t="shared" si="69"/>
      </c>
      <c r="K199" s="3">
        <f t="shared" si="70"/>
      </c>
      <c r="L199" s="3">
        <f t="shared" si="71"/>
      </c>
      <c r="M199" s="3">
        <f t="shared" si="72"/>
        <v>1</v>
      </c>
      <c r="N199" s="3">
        <f t="shared" si="73"/>
      </c>
      <c r="O199" s="2">
        <f t="shared" si="74"/>
        <v>4</v>
      </c>
      <c r="P199" s="2">
        <f t="shared" si="75"/>
        <v>0</v>
      </c>
      <c r="Q199" s="3">
        <v>0</v>
      </c>
      <c r="R199" s="3">
        <v>0</v>
      </c>
      <c r="S199" s="3">
        <v>0</v>
      </c>
      <c r="T199" s="3">
        <v>0</v>
      </c>
      <c r="U199" s="3">
        <v>1</v>
      </c>
      <c r="V199" s="3">
        <v>2</v>
      </c>
      <c r="W199" s="3">
        <v>1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1</v>
      </c>
      <c r="AE199" s="3">
        <v>0</v>
      </c>
      <c r="AF199" s="3">
        <v>0</v>
      </c>
      <c r="AG199" s="3">
        <v>0</v>
      </c>
      <c r="AH199" s="3">
        <v>1</v>
      </c>
      <c r="AI199" s="3">
        <v>0</v>
      </c>
      <c r="AJ199" s="3">
        <v>0</v>
      </c>
      <c r="AK199" s="3">
        <v>1</v>
      </c>
      <c r="AL199" s="3">
        <v>1</v>
      </c>
      <c r="AM199" s="3">
        <v>3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2">
        <f t="shared" si="76"/>
        <v>0</v>
      </c>
      <c r="AT199" s="2">
        <f t="shared" si="77"/>
        <v>0</v>
      </c>
    </row>
    <row r="200" spans="1:46" ht="12.75">
      <c r="A200" s="1" t="s">
        <v>204</v>
      </c>
      <c r="B200" s="1" t="str">
        <f>IF(('soupiska týmy'!$F$28&gt;=4),'soupiska týmy'!$B$4,"")</f>
        <v>Edmonton Oilers</v>
      </c>
      <c r="C200" s="16" t="s">
        <v>19</v>
      </c>
      <c r="D200" s="7" t="s">
        <v>328</v>
      </c>
      <c r="E200" s="1">
        <v>0</v>
      </c>
      <c r="F200" s="16" t="s">
        <v>23</v>
      </c>
      <c r="G200" s="19">
        <v>6</v>
      </c>
      <c r="I200" s="3">
        <f t="shared" si="68"/>
        <v>1</v>
      </c>
      <c r="J200" s="3">
        <f t="shared" si="69"/>
      </c>
      <c r="K200" s="3">
        <f t="shared" si="70"/>
      </c>
      <c r="L200" s="3">
        <f t="shared" si="71"/>
      </c>
      <c r="M200" s="3">
        <f t="shared" si="72"/>
        <v>1</v>
      </c>
      <c r="N200" s="3">
        <f t="shared" si="73"/>
      </c>
      <c r="O200" s="2">
        <f t="shared" si="74"/>
        <v>1</v>
      </c>
      <c r="P200" s="2">
        <f t="shared" si="75"/>
        <v>2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1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1</v>
      </c>
      <c r="AN200" s="3">
        <v>1</v>
      </c>
      <c r="AO200" s="3">
        <v>0</v>
      </c>
      <c r="AP200" s="3">
        <v>0</v>
      </c>
      <c r="AQ200" s="3">
        <v>0</v>
      </c>
      <c r="AR200" s="3">
        <v>0</v>
      </c>
      <c r="AS200" s="2">
        <f t="shared" si="76"/>
        <v>0</v>
      </c>
      <c r="AT200" s="2">
        <f t="shared" si="77"/>
        <v>0</v>
      </c>
    </row>
    <row r="201" spans="1:70" ht="12.75">
      <c r="A201" s="1" t="s">
        <v>229</v>
      </c>
      <c r="B201" s="1" t="str">
        <f>IF(('soupiska týmy'!$F$28&gt;=4),'soupiska týmy'!$B$4,"")</f>
        <v>Edmonton Oilers</v>
      </c>
      <c r="C201" s="16" t="s">
        <v>19</v>
      </c>
      <c r="D201" s="7" t="s">
        <v>324</v>
      </c>
      <c r="E201" s="1">
        <v>0</v>
      </c>
      <c r="F201" s="16" t="s">
        <v>23</v>
      </c>
      <c r="G201" s="19">
        <v>5</v>
      </c>
      <c r="I201" s="3">
        <f t="shared" si="68"/>
        <v>1</v>
      </c>
      <c r="J201" s="3">
        <f t="shared" si="69"/>
      </c>
      <c r="K201" s="3">
        <f t="shared" si="70"/>
      </c>
      <c r="L201" s="3">
        <f t="shared" si="71"/>
      </c>
      <c r="M201" s="3">
        <f t="shared" si="72"/>
        <v>1</v>
      </c>
      <c r="N201" s="3">
        <f t="shared" si="73"/>
      </c>
      <c r="O201" s="2">
        <f t="shared" si="74"/>
        <v>0</v>
      </c>
      <c r="P201" s="2">
        <f t="shared" si="75"/>
        <v>0</v>
      </c>
      <c r="Q201" s="3">
        <v>0</v>
      </c>
      <c r="R201" s="3">
        <v>0</v>
      </c>
      <c r="S201" s="3">
        <v>0</v>
      </c>
      <c r="T201" s="3">
        <v>0</v>
      </c>
      <c r="AS201" s="2">
        <f t="shared" si="76"/>
        <v>2</v>
      </c>
      <c r="AT201" s="2">
        <f t="shared" si="77"/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1</v>
      </c>
      <c r="BF201">
        <v>1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</row>
    <row r="202" spans="1:70" ht="12.75">
      <c r="A202" s="1" t="s">
        <v>72</v>
      </c>
      <c r="B202" s="1" t="str">
        <f>IF(('soupiska týmy'!$F$28&gt;=4),'soupiska týmy'!$B$4,"")</f>
        <v>Edmonton Oilers</v>
      </c>
      <c r="C202" s="16" t="s">
        <v>19</v>
      </c>
      <c r="D202" s="7" t="s">
        <v>325</v>
      </c>
      <c r="E202" s="1">
        <v>1</v>
      </c>
      <c r="F202" s="16" t="s">
        <v>23</v>
      </c>
      <c r="G202" s="19">
        <v>2</v>
      </c>
      <c r="I202" s="3">
        <f t="shared" si="68"/>
        <v>1</v>
      </c>
      <c r="J202" s="3">
        <f t="shared" si="69"/>
      </c>
      <c r="K202" s="3">
        <f t="shared" si="70"/>
      </c>
      <c r="L202" s="3">
        <f t="shared" si="71"/>
      </c>
      <c r="M202" s="3">
        <f t="shared" si="72"/>
        <v>1</v>
      </c>
      <c r="N202" s="3">
        <f t="shared" si="73"/>
      </c>
      <c r="O202" s="2">
        <f t="shared" si="74"/>
        <v>0</v>
      </c>
      <c r="P202" s="2">
        <f t="shared" si="75"/>
        <v>0</v>
      </c>
      <c r="Q202" s="3">
        <v>0</v>
      </c>
      <c r="R202" s="3">
        <v>0</v>
      </c>
      <c r="S202" s="3">
        <v>0</v>
      </c>
      <c r="T202" s="3">
        <v>0</v>
      </c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2">
        <f t="shared" si="76"/>
        <v>1</v>
      </c>
      <c r="AT202" s="2">
        <f t="shared" si="77"/>
        <v>0</v>
      </c>
      <c r="AU202">
        <v>1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1</v>
      </c>
      <c r="BI202">
        <v>1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</row>
    <row r="203" spans="1:46" ht="12.75">
      <c r="A203" s="1" t="s">
        <v>32</v>
      </c>
      <c r="B203" s="1" t="str">
        <f>IF(('soupiska týmy'!$F$28&gt;=4),'soupiska týmy'!$B$4,"")</f>
        <v>Edmonton Oilers</v>
      </c>
      <c r="C203" s="16" t="s">
        <v>19</v>
      </c>
      <c r="D203" s="7" t="s">
        <v>326</v>
      </c>
      <c r="E203" s="1">
        <v>2</v>
      </c>
      <c r="F203" s="16" t="s">
        <v>23</v>
      </c>
      <c r="G203" s="19">
        <v>4</v>
      </c>
      <c r="I203" s="3">
        <f t="shared" si="68"/>
        <v>1</v>
      </c>
      <c r="J203" s="3">
        <f t="shared" si="69"/>
      </c>
      <c r="K203" s="3">
        <f t="shared" si="70"/>
      </c>
      <c r="L203" s="3">
        <f t="shared" si="71"/>
      </c>
      <c r="M203" s="3">
        <f t="shared" si="72"/>
        <v>1</v>
      </c>
      <c r="N203" s="3">
        <f t="shared" si="73"/>
      </c>
      <c r="O203" s="2">
        <f t="shared" si="74"/>
        <v>1</v>
      </c>
      <c r="P203" s="2">
        <f t="shared" si="75"/>
        <v>1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1</v>
      </c>
      <c r="AD203" s="3">
        <v>0</v>
      </c>
      <c r="AE203" s="3">
        <v>0</v>
      </c>
      <c r="AF203" s="3">
        <v>1</v>
      </c>
      <c r="AG203" s="3">
        <v>0</v>
      </c>
      <c r="AH203" s="3">
        <v>0</v>
      </c>
      <c r="AI203" s="3">
        <v>0</v>
      </c>
      <c r="AJ203" s="3">
        <v>0</v>
      </c>
      <c r="AK203" s="3">
        <v>1</v>
      </c>
      <c r="AL203" s="3">
        <v>0</v>
      </c>
      <c r="AM203" s="3">
        <v>1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2">
        <f t="shared" si="76"/>
        <v>0</v>
      </c>
      <c r="AT203" s="2">
        <f t="shared" si="77"/>
        <v>0</v>
      </c>
    </row>
    <row r="204" spans="1:46" ht="12.75">
      <c r="A204" s="1" t="s">
        <v>49</v>
      </c>
      <c r="B204" s="1" t="str">
        <f>IF(('soupiska týmy'!$F$28&gt;=4),'soupiska týmy'!$B$4,"")</f>
        <v>Edmonton Oilers</v>
      </c>
      <c r="C204" s="16" t="s">
        <v>19</v>
      </c>
      <c r="D204" s="7" t="s">
        <v>327</v>
      </c>
      <c r="E204" s="1">
        <v>3</v>
      </c>
      <c r="F204" s="16" t="s">
        <v>23</v>
      </c>
      <c r="G204" s="19">
        <v>4</v>
      </c>
      <c r="H204" t="s">
        <v>53</v>
      </c>
      <c r="I204" s="3">
        <f t="shared" si="68"/>
        <v>1</v>
      </c>
      <c r="J204" s="3">
        <f t="shared" si="69"/>
      </c>
      <c r="K204" s="3">
        <f t="shared" si="70"/>
      </c>
      <c r="L204" s="3">
        <f t="shared" si="71"/>
        <v>1</v>
      </c>
      <c r="M204" s="3">
        <f t="shared" si="72"/>
      </c>
      <c r="N204" s="3">
        <f t="shared" si="73"/>
      </c>
      <c r="O204" s="2">
        <f t="shared" si="74"/>
        <v>3</v>
      </c>
      <c r="P204" s="2">
        <f t="shared" si="75"/>
        <v>2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1</v>
      </c>
      <c r="W204" s="3">
        <v>1</v>
      </c>
      <c r="X204" s="3">
        <v>1</v>
      </c>
      <c r="Y204" s="3">
        <v>1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1</v>
      </c>
      <c r="AF204" s="3">
        <v>1</v>
      </c>
      <c r="AG204" s="3">
        <v>2</v>
      </c>
      <c r="AH204" s="3">
        <v>1</v>
      </c>
      <c r="AI204" s="3">
        <v>0</v>
      </c>
      <c r="AJ204" s="3">
        <v>0</v>
      </c>
      <c r="AK204" s="3">
        <v>0</v>
      </c>
      <c r="AL204" s="3">
        <v>0</v>
      </c>
      <c r="AM204" s="3">
        <v>1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2">
        <f t="shared" si="76"/>
        <v>0</v>
      </c>
      <c r="AT204" s="2">
        <f t="shared" si="77"/>
        <v>0</v>
      </c>
    </row>
    <row r="205" spans="1:70" ht="12.75">
      <c r="A205" s="1" t="s">
        <v>13</v>
      </c>
      <c r="B205" s="1" t="str">
        <f>IF(('soupiska týmy'!$F$28&gt;=4),'soupiska týmy'!$B$4,"")</f>
        <v>Edmonton Oilers</v>
      </c>
      <c r="C205" s="16" t="s">
        <v>19</v>
      </c>
      <c r="D205" s="7" t="s">
        <v>321</v>
      </c>
      <c r="E205" s="1">
        <v>1</v>
      </c>
      <c r="F205" s="16" t="s">
        <v>23</v>
      </c>
      <c r="G205" s="19">
        <v>5</v>
      </c>
      <c r="I205" s="3">
        <f aca="true" t="shared" si="78" ref="I205:I227">IF((G205&lt;&gt;""),1,"")</f>
        <v>1</v>
      </c>
      <c r="J205" s="3">
        <f aca="true" t="shared" si="79" ref="J205:J227">IF((G205&lt;&gt;""),IF(AND((E205&gt;G205),(H205="")),1,""),"")</f>
      </c>
      <c r="K205" s="3">
        <f aca="true" t="shared" si="80" ref="K205:K227">IF((G205&lt;&gt;""),IF(AND((E205&gt;G205),(H205="p")),1,""),"")</f>
      </c>
      <c r="L205" s="3">
        <f aca="true" t="shared" si="81" ref="L205:L227">IF((G205&lt;&gt;""),IF(AND((G205&gt;E205),(H205="p")),1,""),"")</f>
      </c>
      <c r="M205" s="3">
        <f aca="true" t="shared" si="82" ref="M205:M227">IF((G205&lt;&gt;""),IF(AND((G205&gt;E205),(H205="")),1,""),"")</f>
        <v>1</v>
      </c>
      <c r="N205" s="3">
        <f aca="true" t="shared" si="83" ref="N205:N227">IF(AND((G205&lt;&gt;""),(G205=0)),1,"")</f>
      </c>
      <c r="O205" s="2">
        <f t="shared" si="74"/>
        <v>0</v>
      </c>
      <c r="P205" s="2">
        <f>(((((T205+X205)+AB205)+AF205)+AJ205)+AM205)+AQ205</f>
        <v>0</v>
      </c>
      <c r="Q205" s="3">
        <v>0</v>
      </c>
      <c r="R205" s="3">
        <v>0</v>
      </c>
      <c r="S205" s="3">
        <v>0</v>
      </c>
      <c r="T205" s="3">
        <v>0</v>
      </c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2">
        <f t="shared" si="76"/>
        <v>2</v>
      </c>
      <c r="AT205" s="2">
        <f aca="true" t="shared" si="84" ref="AT205:AT227">((((AX205+BB205)+BF205)+BJ205)+BN205)+BR205</f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1</v>
      </c>
      <c r="BL205">
        <v>0</v>
      </c>
      <c r="BM205">
        <v>1</v>
      </c>
      <c r="BN205">
        <v>0</v>
      </c>
      <c r="BO205">
        <v>0</v>
      </c>
      <c r="BP205">
        <v>0</v>
      </c>
      <c r="BQ205">
        <v>0</v>
      </c>
      <c r="BR205">
        <v>0</v>
      </c>
    </row>
    <row r="206" spans="1:46" ht="12.75">
      <c r="A206" s="1" t="s">
        <v>21</v>
      </c>
      <c r="B206" s="1" t="str">
        <f>IF(('soupiska týmy'!$F$28&gt;=4),'soupiska týmy'!$B$4,"")</f>
        <v>Edmonton Oilers</v>
      </c>
      <c r="C206" s="16" t="s">
        <v>19</v>
      </c>
      <c r="D206" s="7" t="s">
        <v>325</v>
      </c>
      <c r="E206" s="1">
        <v>2</v>
      </c>
      <c r="F206" s="16" t="s">
        <v>23</v>
      </c>
      <c r="G206" s="19">
        <v>3</v>
      </c>
      <c r="H206" t="s">
        <v>53</v>
      </c>
      <c r="I206" s="3">
        <f t="shared" si="78"/>
        <v>1</v>
      </c>
      <c r="J206" s="3">
        <f t="shared" si="79"/>
      </c>
      <c r="K206" s="3">
        <f t="shared" si="80"/>
      </c>
      <c r="L206" s="3">
        <f t="shared" si="81"/>
        <v>1</v>
      </c>
      <c r="M206" s="3">
        <f t="shared" si="82"/>
      </c>
      <c r="N206" s="3">
        <f t="shared" si="83"/>
      </c>
      <c r="O206" s="2">
        <f t="shared" si="74"/>
        <v>3</v>
      </c>
      <c r="P206" s="2">
        <f aca="true" t="shared" si="85" ref="P206:P227">(((((T206+X206)+AB206)+AF206)+AJ206)+AN206)+AR206</f>
        <v>0</v>
      </c>
      <c r="Q206" s="3">
        <v>0</v>
      </c>
      <c r="R206" s="3">
        <v>0</v>
      </c>
      <c r="S206" s="3">
        <v>0</v>
      </c>
      <c r="T206" s="3">
        <v>0</v>
      </c>
      <c r="U206" s="3">
        <v>1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1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1</v>
      </c>
      <c r="AL206" s="3">
        <v>0</v>
      </c>
      <c r="AM206" s="3">
        <v>2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2">
        <f t="shared" si="76"/>
        <v>0</v>
      </c>
      <c r="AT206" s="2">
        <f t="shared" si="84"/>
        <v>0</v>
      </c>
    </row>
    <row r="207" spans="1:70" ht="12.75">
      <c r="A207" s="1" t="s">
        <v>257</v>
      </c>
      <c r="B207" s="1" t="str">
        <f>IF(('soupiska týmy'!$F$28&gt;=4),'soupiska týmy'!$B$4,"")</f>
        <v>Edmonton Oilers</v>
      </c>
      <c r="C207" s="16" t="s">
        <v>19</v>
      </c>
      <c r="D207" s="7" t="s">
        <v>322</v>
      </c>
      <c r="E207" s="1">
        <v>3</v>
      </c>
      <c r="F207" s="16" t="s">
        <v>23</v>
      </c>
      <c r="G207" s="19">
        <v>2</v>
      </c>
      <c r="H207" t="s">
        <v>53</v>
      </c>
      <c r="I207" s="3">
        <f t="shared" si="78"/>
        <v>1</v>
      </c>
      <c r="J207" s="3">
        <f t="shared" si="79"/>
      </c>
      <c r="K207" s="3">
        <f t="shared" si="80"/>
        <v>1</v>
      </c>
      <c r="L207" s="3">
        <f t="shared" si="81"/>
      </c>
      <c r="M207" s="3">
        <f t="shared" si="82"/>
      </c>
      <c r="N207" s="3">
        <f t="shared" si="83"/>
      </c>
      <c r="O207" s="2">
        <f t="shared" si="74"/>
        <v>0</v>
      </c>
      <c r="P207" s="2">
        <f t="shared" si="85"/>
        <v>0</v>
      </c>
      <c r="Q207" s="3">
        <v>0</v>
      </c>
      <c r="R207" s="3">
        <v>0</v>
      </c>
      <c r="S207" s="3">
        <v>0</v>
      </c>
      <c r="T207" s="3">
        <v>0</v>
      </c>
      <c r="AS207" s="2">
        <f t="shared" si="76"/>
        <v>0</v>
      </c>
      <c r="AT207" s="2">
        <f t="shared" si="84"/>
        <v>0</v>
      </c>
      <c r="AU207">
        <v>1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1</v>
      </c>
      <c r="BD207">
        <v>0</v>
      </c>
      <c r="BE207">
        <v>0</v>
      </c>
      <c r="BF207">
        <v>0</v>
      </c>
      <c r="BG207">
        <v>1</v>
      </c>
      <c r="BH207">
        <v>1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</row>
    <row r="208" spans="1:46" ht="12.75">
      <c r="A208" s="1" t="s">
        <v>250</v>
      </c>
      <c r="B208" s="1" t="str">
        <f>IF(('soupiska týmy'!$F$28&gt;=4),'soupiska týmy'!$B$4,"")</f>
        <v>Edmonton Oilers</v>
      </c>
      <c r="C208" s="16" t="s">
        <v>19</v>
      </c>
      <c r="D208" s="7" t="s">
        <v>324</v>
      </c>
      <c r="E208" s="1">
        <v>1</v>
      </c>
      <c r="F208" s="16" t="s">
        <v>23</v>
      </c>
      <c r="G208" s="19">
        <v>8</v>
      </c>
      <c r="I208" s="3">
        <f t="shared" si="78"/>
        <v>1</v>
      </c>
      <c r="J208" s="3">
        <f t="shared" si="79"/>
      </c>
      <c r="K208" s="3">
        <f t="shared" si="80"/>
      </c>
      <c r="L208" s="3">
        <f t="shared" si="81"/>
      </c>
      <c r="M208" s="3">
        <f t="shared" si="82"/>
        <v>1</v>
      </c>
      <c r="N208" s="3">
        <f t="shared" si="83"/>
      </c>
      <c r="O208" s="2">
        <f aca="true" t="shared" si="86" ref="O208:O227">(((((S208+W208)+AA208)+AE208)+AI208)+AM208)+AQ208</f>
        <v>5</v>
      </c>
      <c r="P208" s="2">
        <f t="shared" si="85"/>
        <v>0</v>
      </c>
      <c r="Q208" s="3">
        <v>0</v>
      </c>
      <c r="R208" s="3">
        <v>0</v>
      </c>
      <c r="S208" s="3">
        <v>0</v>
      </c>
      <c r="T208" s="3">
        <v>0</v>
      </c>
      <c r="U208" s="3">
        <v>1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1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2</v>
      </c>
      <c r="AJ208" s="3">
        <v>0</v>
      </c>
      <c r="AK208" s="3">
        <v>0</v>
      </c>
      <c r="AL208" s="3">
        <v>0</v>
      </c>
      <c r="AM208" s="3">
        <v>2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2">
        <f aca="true" t="shared" si="87" ref="AS208:AS227">((((AW208+BA208)+BE208)+BI208)+BM208)+BQ208</f>
        <v>0</v>
      </c>
      <c r="AT208" s="2">
        <f t="shared" si="84"/>
        <v>0</v>
      </c>
    </row>
    <row r="209" spans="1:70" ht="12.75">
      <c r="A209" s="1" t="s">
        <v>245</v>
      </c>
      <c r="B209" s="1" t="str">
        <f>IF(('soupiska týmy'!$F$28&gt;=4),'soupiska týmy'!$B$4,"")</f>
        <v>Edmonton Oilers</v>
      </c>
      <c r="C209" s="16" t="s">
        <v>19</v>
      </c>
      <c r="D209" s="7" t="s">
        <v>326</v>
      </c>
      <c r="E209" s="1">
        <v>3</v>
      </c>
      <c r="F209" s="16" t="s">
        <v>23</v>
      </c>
      <c r="G209" s="19">
        <v>0</v>
      </c>
      <c r="I209" s="3">
        <f t="shared" si="78"/>
        <v>1</v>
      </c>
      <c r="J209" s="3">
        <f t="shared" si="79"/>
        <v>1</v>
      </c>
      <c r="K209" s="3">
        <f t="shared" si="80"/>
      </c>
      <c r="L209" s="3">
        <f t="shared" si="81"/>
      </c>
      <c r="M209" s="3">
        <f t="shared" si="82"/>
      </c>
      <c r="N209" s="3">
        <f t="shared" si="83"/>
        <v>1</v>
      </c>
      <c r="O209" s="2">
        <f t="shared" si="86"/>
        <v>0</v>
      </c>
      <c r="P209" s="2">
        <f t="shared" si="85"/>
        <v>0</v>
      </c>
      <c r="Q209" s="3">
        <v>0</v>
      </c>
      <c r="R209" s="3">
        <v>0</v>
      </c>
      <c r="S209" s="3">
        <v>0</v>
      </c>
      <c r="T209" s="3">
        <v>0</v>
      </c>
      <c r="AS209" s="2">
        <f t="shared" si="87"/>
        <v>2</v>
      </c>
      <c r="AT209" s="2">
        <f t="shared" si="84"/>
        <v>1</v>
      </c>
      <c r="AU209">
        <v>0</v>
      </c>
      <c r="AV209">
        <v>0</v>
      </c>
      <c r="AW209">
        <v>0</v>
      </c>
      <c r="AX209">
        <v>0</v>
      </c>
      <c r="AY209">
        <v>1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1</v>
      </c>
      <c r="BH209">
        <v>0</v>
      </c>
      <c r="BI209">
        <v>1</v>
      </c>
      <c r="BJ209">
        <v>0</v>
      </c>
      <c r="BK209">
        <v>1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1</v>
      </c>
      <c r="BR209">
        <v>1</v>
      </c>
    </row>
    <row r="210" spans="1:70" ht="12.75">
      <c r="A210" s="1" t="s">
        <v>242</v>
      </c>
      <c r="B210" s="1" t="str">
        <f>IF(('soupiska týmy'!$F$28&gt;=4),'soupiska týmy'!$B$4,"")</f>
        <v>Edmonton Oilers</v>
      </c>
      <c r="C210" s="16" t="s">
        <v>19</v>
      </c>
      <c r="D210" s="7" t="s">
        <v>328</v>
      </c>
      <c r="E210" s="1">
        <v>0</v>
      </c>
      <c r="F210" s="16" t="s">
        <v>23</v>
      </c>
      <c r="G210" s="19">
        <v>2</v>
      </c>
      <c r="I210" s="3">
        <f t="shared" si="78"/>
        <v>1</v>
      </c>
      <c r="J210" s="3">
        <f t="shared" si="79"/>
      </c>
      <c r="K210" s="3">
        <f t="shared" si="80"/>
      </c>
      <c r="L210" s="3">
        <f t="shared" si="81"/>
      </c>
      <c r="M210" s="3">
        <f t="shared" si="82"/>
        <v>1</v>
      </c>
      <c r="N210" s="3">
        <f t="shared" si="83"/>
      </c>
      <c r="O210" s="2">
        <f t="shared" si="86"/>
        <v>0</v>
      </c>
      <c r="P210" s="2">
        <f t="shared" si="85"/>
        <v>0</v>
      </c>
      <c r="Q210" s="3">
        <v>0</v>
      </c>
      <c r="R210" s="3">
        <v>0</v>
      </c>
      <c r="S210" s="3">
        <v>0</v>
      </c>
      <c r="T210" s="3">
        <v>0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2">
        <f t="shared" si="87"/>
        <v>0</v>
      </c>
      <c r="AT210" s="2">
        <f t="shared" si="84"/>
        <v>1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1</v>
      </c>
    </row>
    <row r="211" spans="1:70" ht="12.75">
      <c r="A211" s="1" t="s">
        <v>228</v>
      </c>
      <c r="B211" s="1" t="str">
        <f>IF(('soupiska týmy'!$F$28&gt;=4),'soupiska týmy'!$B$4,"")</f>
        <v>Edmonton Oilers</v>
      </c>
      <c r="C211" s="16" t="s">
        <v>19</v>
      </c>
      <c r="D211" s="7" t="s">
        <v>327</v>
      </c>
      <c r="E211" s="1">
        <v>0</v>
      </c>
      <c r="F211" s="16" t="s">
        <v>23</v>
      </c>
      <c r="G211" s="19">
        <v>1</v>
      </c>
      <c r="I211" s="3">
        <f t="shared" si="78"/>
        <v>1</v>
      </c>
      <c r="J211" s="3">
        <f t="shared" si="79"/>
      </c>
      <c r="K211" s="3">
        <f t="shared" si="80"/>
      </c>
      <c r="L211" s="3">
        <f t="shared" si="81"/>
      </c>
      <c r="M211" s="3">
        <f t="shared" si="82"/>
        <v>1</v>
      </c>
      <c r="N211" s="3">
        <f t="shared" si="83"/>
      </c>
      <c r="O211" s="2">
        <f t="shared" si="86"/>
        <v>1</v>
      </c>
      <c r="P211" s="2">
        <f t="shared" si="85"/>
        <v>0</v>
      </c>
      <c r="Q211" s="3">
        <v>0</v>
      </c>
      <c r="R211" s="3">
        <v>0</v>
      </c>
      <c r="S211" s="3">
        <v>1</v>
      </c>
      <c r="T211" s="3">
        <v>0</v>
      </c>
      <c r="AS211" s="2">
        <f t="shared" si="87"/>
        <v>3</v>
      </c>
      <c r="AT211" s="2">
        <f t="shared" si="84"/>
        <v>0</v>
      </c>
      <c r="AU211">
        <v>0</v>
      </c>
      <c r="AV211">
        <v>0</v>
      </c>
      <c r="AW211">
        <v>1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2</v>
      </c>
      <c r="BN211">
        <v>0</v>
      </c>
      <c r="BO211">
        <v>0</v>
      </c>
      <c r="BP211">
        <v>0</v>
      </c>
      <c r="BQ211">
        <v>0</v>
      </c>
      <c r="BR211">
        <v>0</v>
      </c>
    </row>
    <row r="212" spans="1:46" ht="12.75">
      <c r="A212" s="1" t="s">
        <v>26</v>
      </c>
      <c r="B212" s="1" t="str">
        <f>IF(('soupiska týmy'!$F$28&gt;=4),'soupiska týmy'!$B$4,"")</f>
        <v>Edmonton Oilers</v>
      </c>
      <c r="C212" s="16" t="s">
        <v>19</v>
      </c>
      <c r="D212" s="7" t="s">
        <v>321</v>
      </c>
      <c r="E212" s="1">
        <v>2</v>
      </c>
      <c r="F212" s="16" t="s">
        <v>23</v>
      </c>
      <c r="G212" s="19">
        <v>3</v>
      </c>
      <c r="I212" s="3">
        <f t="shared" si="78"/>
        <v>1</v>
      </c>
      <c r="J212" s="3">
        <f t="shared" si="79"/>
      </c>
      <c r="K212" s="3">
        <f t="shared" si="80"/>
      </c>
      <c r="L212" s="3">
        <f t="shared" si="81"/>
      </c>
      <c r="M212" s="3">
        <f t="shared" si="82"/>
        <v>1</v>
      </c>
      <c r="N212" s="3">
        <f t="shared" si="83"/>
      </c>
      <c r="O212" s="2">
        <f t="shared" si="86"/>
        <v>3</v>
      </c>
      <c r="P212" s="2">
        <f t="shared" si="85"/>
        <v>2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1</v>
      </c>
      <c r="X212" s="3">
        <v>1</v>
      </c>
      <c r="Y212" s="3">
        <v>1</v>
      </c>
      <c r="Z212" s="3">
        <v>0</v>
      </c>
      <c r="AA212" s="3">
        <v>0</v>
      </c>
      <c r="AB212" s="3">
        <v>1</v>
      </c>
      <c r="AC212" s="3">
        <v>0</v>
      </c>
      <c r="AD212" s="3">
        <v>0</v>
      </c>
      <c r="AE212" s="3">
        <v>1</v>
      </c>
      <c r="AF212" s="3">
        <v>0</v>
      </c>
      <c r="AG212" s="3">
        <v>0</v>
      </c>
      <c r="AH212" s="3">
        <v>1</v>
      </c>
      <c r="AI212" s="3">
        <v>0</v>
      </c>
      <c r="AJ212" s="3">
        <v>0</v>
      </c>
      <c r="AK212" s="3">
        <v>0</v>
      </c>
      <c r="AL212" s="3">
        <v>0</v>
      </c>
      <c r="AM212" s="3">
        <v>1</v>
      </c>
      <c r="AN212" s="3">
        <v>0</v>
      </c>
      <c r="AO212" s="3">
        <v>1</v>
      </c>
      <c r="AP212" s="3">
        <v>0</v>
      </c>
      <c r="AQ212" s="3">
        <v>0</v>
      </c>
      <c r="AR212" s="3">
        <v>0</v>
      </c>
      <c r="AS212" s="2">
        <f t="shared" si="87"/>
        <v>0</v>
      </c>
      <c r="AT212" s="2">
        <f t="shared" si="84"/>
        <v>0</v>
      </c>
    </row>
    <row r="213" spans="1:70" ht="12.75">
      <c r="A213" s="1" t="s">
        <v>41</v>
      </c>
      <c r="B213" s="1" t="str">
        <f>IF(('soupiska týmy'!$F$28&gt;=4),'soupiska týmy'!$B$4,"")</f>
        <v>Edmonton Oilers</v>
      </c>
      <c r="C213" s="16" t="s">
        <v>19</v>
      </c>
      <c r="D213" s="7" t="s">
        <v>325</v>
      </c>
      <c r="E213" s="1">
        <v>4</v>
      </c>
      <c r="F213" s="16" t="s">
        <v>23</v>
      </c>
      <c r="G213" s="19">
        <v>3</v>
      </c>
      <c r="H213" t="s">
        <v>53</v>
      </c>
      <c r="I213" s="3">
        <f t="shared" si="78"/>
        <v>1</v>
      </c>
      <c r="J213" s="3">
        <f t="shared" si="79"/>
      </c>
      <c r="K213" s="3">
        <f t="shared" si="80"/>
        <v>1</v>
      </c>
      <c r="L213" s="3">
        <f t="shared" si="81"/>
      </c>
      <c r="M213" s="3">
        <f t="shared" si="82"/>
      </c>
      <c r="N213" s="3">
        <f t="shared" si="83"/>
      </c>
      <c r="O213" s="2">
        <f t="shared" si="86"/>
        <v>0</v>
      </c>
      <c r="P213" s="2">
        <f t="shared" si="85"/>
        <v>0</v>
      </c>
      <c r="Q213" s="3">
        <v>0</v>
      </c>
      <c r="R213" s="3">
        <v>0</v>
      </c>
      <c r="S213" s="3">
        <v>0</v>
      </c>
      <c r="T213" s="3">
        <v>0</v>
      </c>
      <c r="AS213" s="2">
        <f t="shared" si="87"/>
        <v>3</v>
      </c>
      <c r="AT213" s="2">
        <f t="shared" si="84"/>
        <v>4</v>
      </c>
      <c r="AU213">
        <v>0</v>
      </c>
      <c r="AV213">
        <v>0</v>
      </c>
      <c r="AW213">
        <v>0</v>
      </c>
      <c r="AX213">
        <v>1</v>
      </c>
      <c r="AY213">
        <v>0</v>
      </c>
      <c r="AZ213">
        <v>1</v>
      </c>
      <c r="BA213">
        <v>1</v>
      </c>
      <c r="BB213">
        <v>0</v>
      </c>
      <c r="BC213">
        <v>1</v>
      </c>
      <c r="BD213">
        <v>0</v>
      </c>
      <c r="BE213">
        <v>1</v>
      </c>
      <c r="BF213">
        <v>0</v>
      </c>
      <c r="BG213">
        <v>1</v>
      </c>
      <c r="BH213">
        <v>0</v>
      </c>
      <c r="BI213">
        <v>1</v>
      </c>
      <c r="BJ213">
        <v>3</v>
      </c>
      <c r="BK213">
        <v>1</v>
      </c>
      <c r="BL213">
        <v>1</v>
      </c>
      <c r="BM213">
        <v>0</v>
      </c>
      <c r="BN213">
        <v>0</v>
      </c>
      <c r="BO213">
        <v>1</v>
      </c>
      <c r="BP213">
        <v>0</v>
      </c>
      <c r="BQ213">
        <v>0</v>
      </c>
      <c r="BR213">
        <v>0</v>
      </c>
    </row>
    <row r="214" spans="1:46" ht="12.75">
      <c r="A214" s="1" t="s">
        <v>54</v>
      </c>
      <c r="B214" s="1" t="str">
        <f>IF(('soupiska týmy'!$F$28&gt;=4),'soupiska týmy'!$B$4,"")</f>
        <v>Edmonton Oilers</v>
      </c>
      <c r="C214" s="16" t="s">
        <v>19</v>
      </c>
      <c r="D214" s="7" t="s">
        <v>322</v>
      </c>
      <c r="E214" s="1">
        <v>1</v>
      </c>
      <c r="F214" s="16" t="s">
        <v>23</v>
      </c>
      <c r="G214" s="19">
        <v>0</v>
      </c>
      <c r="I214" s="3">
        <f t="shared" si="78"/>
        <v>1</v>
      </c>
      <c r="J214" s="3">
        <f t="shared" si="79"/>
        <v>1</v>
      </c>
      <c r="K214" s="3">
        <f t="shared" si="80"/>
      </c>
      <c r="L214" s="3">
        <f t="shared" si="81"/>
      </c>
      <c r="M214" s="3">
        <f t="shared" si="82"/>
      </c>
      <c r="N214" s="3">
        <f t="shared" si="83"/>
        <v>1</v>
      </c>
      <c r="O214" s="2">
        <f t="shared" si="86"/>
        <v>2</v>
      </c>
      <c r="P214" s="2">
        <f t="shared" si="85"/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1</v>
      </c>
      <c r="Z214" s="3">
        <v>0</v>
      </c>
      <c r="AA214" s="3">
        <v>2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2">
        <f t="shared" si="87"/>
        <v>0</v>
      </c>
      <c r="AT214" s="2">
        <f t="shared" si="84"/>
        <v>0</v>
      </c>
    </row>
    <row r="215" spans="1:46" ht="12.75">
      <c r="A215" s="1" t="s">
        <v>65</v>
      </c>
      <c r="B215" s="1" t="str">
        <f>IF(('soupiska týmy'!$F$28&gt;=4),'soupiska týmy'!$B$4,"")</f>
        <v>Edmonton Oilers</v>
      </c>
      <c r="C215" s="16" t="s">
        <v>19</v>
      </c>
      <c r="D215" s="7" t="s">
        <v>328</v>
      </c>
      <c r="E215" s="1">
        <v>0</v>
      </c>
      <c r="F215" s="16" t="s">
        <v>23</v>
      </c>
      <c r="G215" s="19">
        <v>3</v>
      </c>
      <c r="I215" s="3">
        <f t="shared" si="78"/>
        <v>1</v>
      </c>
      <c r="J215" s="3">
        <f t="shared" si="79"/>
      </c>
      <c r="K215" s="3">
        <f t="shared" si="80"/>
      </c>
      <c r="L215" s="3">
        <f t="shared" si="81"/>
      </c>
      <c r="M215" s="3">
        <f t="shared" si="82"/>
        <v>1</v>
      </c>
      <c r="N215" s="3">
        <f t="shared" si="83"/>
      </c>
      <c r="O215" s="2">
        <f t="shared" si="86"/>
        <v>0</v>
      </c>
      <c r="P215" s="2">
        <f t="shared" si="85"/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2">
        <f t="shared" si="87"/>
        <v>0</v>
      </c>
      <c r="AT215" s="2">
        <f t="shared" si="84"/>
        <v>0</v>
      </c>
    </row>
    <row r="216" spans="1:70" ht="12.75">
      <c r="A216" s="1" t="s">
        <v>77</v>
      </c>
      <c r="B216" s="1" t="str">
        <f>IF(('soupiska týmy'!$F$28&gt;=4),'soupiska týmy'!$B$4,"")</f>
        <v>Edmonton Oilers</v>
      </c>
      <c r="C216" s="16" t="s">
        <v>19</v>
      </c>
      <c r="D216" s="7" t="s">
        <v>324</v>
      </c>
      <c r="E216" s="1">
        <v>2</v>
      </c>
      <c r="F216" s="16" t="s">
        <v>23</v>
      </c>
      <c r="G216" s="19">
        <v>3</v>
      </c>
      <c r="H216" t="s">
        <v>53</v>
      </c>
      <c r="I216" s="3">
        <f t="shared" si="78"/>
        <v>1</v>
      </c>
      <c r="J216" s="3">
        <f t="shared" si="79"/>
      </c>
      <c r="K216" s="3">
        <f t="shared" si="80"/>
      </c>
      <c r="L216" s="3">
        <f t="shared" si="81"/>
        <v>1</v>
      </c>
      <c r="M216" s="3">
        <f t="shared" si="82"/>
      </c>
      <c r="N216" s="3">
        <f t="shared" si="83"/>
      </c>
      <c r="O216" s="2">
        <f t="shared" si="86"/>
        <v>0</v>
      </c>
      <c r="P216" s="2">
        <f t="shared" si="85"/>
        <v>0</v>
      </c>
      <c r="Q216" s="3">
        <v>0</v>
      </c>
      <c r="R216" s="3">
        <v>0</v>
      </c>
      <c r="S216" s="3">
        <v>0</v>
      </c>
      <c r="T216" s="3">
        <v>0</v>
      </c>
      <c r="AS216" s="2">
        <f t="shared" si="87"/>
        <v>2</v>
      </c>
      <c r="AT216" s="2">
        <f t="shared" si="84"/>
        <v>1</v>
      </c>
      <c r="AU216">
        <v>0</v>
      </c>
      <c r="AV216">
        <v>0</v>
      </c>
      <c r="AW216">
        <v>0</v>
      </c>
      <c r="AX216">
        <v>0</v>
      </c>
      <c r="AY216">
        <v>1</v>
      </c>
      <c r="AZ216">
        <v>0</v>
      </c>
      <c r="BA216">
        <v>1</v>
      </c>
      <c r="BB216">
        <v>1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1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1</v>
      </c>
      <c r="BR216">
        <v>0</v>
      </c>
    </row>
    <row r="217" spans="1:46" ht="12.75">
      <c r="A217" s="1" t="s">
        <v>84</v>
      </c>
      <c r="B217" s="1" t="str">
        <f>IF(('soupiska týmy'!$F$28&gt;=4),'soupiska týmy'!$B$4,"")</f>
        <v>Edmonton Oilers</v>
      </c>
      <c r="C217" s="16" t="s">
        <v>19</v>
      </c>
      <c r="D217" s="7" t="s">
        <v>326</v>
      </c>
      <c r="E217" s="1">
        <v>1</v>
      </c>
      <c r="F217" s="16" t="s">
        <v>23</v>
      </c>
      <c r="G217" s="19">
        <v>3</v>
      </c>
      <c r="I217" s="3">
        <f t="shared" si="78"/>
        <v>1</v>
      </c>
      <c r="J217" s="3">
        <f t="shared" si="79"/>
      </c>
      <c r="K217" s="3">
        <f t="shared" si="80"/>
      </c>
      <c r="L217" s="3">
        <f t="shared" si="81"/>
      </c>
      <c r="M217" s="3">
        <f t="shared" si="82"/>
        <v>1</v>
      </c>
      <c r="N217" s="3">
        <f t="shared" si="83"/>
      </c>
      <c r="O217" s="2">
        <f t="shared" si="86"/>
        <v>3</v>
      </c>
      <c r="P217" s="2">
        <f t="shared" si="85"/>
        <v>1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1</v>
      </c>
      <c r="X217" s="3">
        <v>0</v>
      </c>
      <c r="Y217" s="3">
        <v>1</v>
      </c>
      <c r="Z217" s="3">
        <v>0</v>
      </c>
      <c r="AA217" s="3">
        <v>1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1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1</v>
      </c>
      <c r="AS217" s="2">
        <f t="shared" si="87"/>
        <v>0</v>
      </c>
      <c r="AT217" s="2">
        <f t="shared" si="84"/>
        <v>0</v>
      </c>
    </row>
    <row r="218" spans="1:46" ht="12.75">
      <c r="A218" s="1" t="s">
        <v>94</v>
      </c>
      <c r="B218" s="1" t="str">
        <f>IF(('soupiska týmy'!$F$28&gt;=4),'soupiska týmy'!$B$4,"")</f>
        <v>Edmonton Oilers</v>
      </c>
      <c r="C218" s="16" t="s">
        <v>19</v>
      </c>
      <c r="D218" s="7" t="s">
        <v>325</v>
      </c>
      <c r="E218" s="1">
        <v>4</v>
      </c>
      <c r="F218" s="16" t="s">
        <v>23</v>
      </c>
      <c r="G218" s="19">
        <v>5</v>
      </c>
      <c r="H218" t="s">
        <v>53</v>
      </c>
      <c r="I218" s="3">
        <f t="shared" si="78"/>
        <v>1</v>
      </c>
      <c r="J218" s="3">
        <f t="shared" si="79"/>
      </c>
      <c r="K218" s="3">
        <f t="shared" si="80"/>
      </c>
      <c r="L218" s="3">
        <f t="shared" si="81"/>
        <v>1</v>
      </c>
      <c r="M218" s="3">
        <f t="shared" si="82"/>
      </c>
      <c r="N218" s="3">
        <f t="shared" si="83"/>
      </c>
      <c r="O218" s="2">
        <f t="shared" si="86"/>
        <v>1</v>
      </c>
      <c r="P218" s="2">
        <f t="shared" si="85"/>
        <v>3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1</v>
      </c>
      <c r="W218" s="3">
        <v>0</v>
      </c>
      <c r="X218" s="3">
        <v>0</v>
      </c>
      <c r="Y218" s="3">
        <v>0</v>
      </c>
      <c r="Z218" s="3">
        <v>3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1</v>
      </c>
      <c r="AG218" s="3">
        <v>3</v>
      </c>
      <c r="AH218" s="3">
        <v>0</v>
      </c>
      <c r="AI218" s="3">
        <v>0</v>
      </c>
      <c r="AJ218" s="3">
        <v>1</v>
      </c>
      <c r="AK218" s="3">
        <v>1</v>
      </c>
      <c r="AL218" s="3">
        <v>0</v>
      </c>
      <c r="AM218" s="3">
        <v>1</v>
      </c>
      <c r="AN218" s="3">
        <v>1</v>
      </c>
      <c r="AO218" s="3">
        <v>0</v>
      </c>
      <c r="AP218" s="3">
        <v>0</v>
      </c>
      <c r="AQ218" s="3">
        <v>0</v>
      </c>
      <c r="AR218" s="3">
        <v>0</v>
      </c>
      <c r="AS218" s="2">
        <f t="shared" si="87"/>
        <v>0</v>
      </c>
      <c r="AT218" s="2">
        <f t="shared" si="84"/>
        <v>0</v>
      </c>
    </row>
    <row r="219" spans="1:46" ht="12.75">
      <c r="A219" s="1" t="s">
        <v>220</v>
      </c>
      <c r="B219" s="1" t="str">
        <f>IF(('soupiska týmy'!$F$28&gt;=4),'soupiska týmy'!$B$4,"")</f>
        <v>Edmonton Oilers</v>
      </c>
      <c r="C219" s="16" t="s">
        <v>19</v>
      </c>
      <c r="D219" s="7" t="s">
        <v>327</v>
      </c>
      <c r="E219" s="1">
        <v>0</v>
      </c>
      <c r="F219" s="16" t="s">
        <v>23</v>
      </c>
      <c r="G219" s="19">
        <v>4</v>
      </c>
      <c r="I219" s="3">
        <f t="shared" si="78"/>
        <v>1</v>
      </c>
      <c r="J219" s="3">
        <f t="shared" si="79"/>
      </c>
      <c r="K219" s="3">
        <f t="shared" si="80"/>
      </c>
      <c r="L219" s="3">
        <f t="shared" si="81"/>
      </c>
      <c r="M219" s="3">
        <f t="shared" si="82"/>
        <v>1</v>
      </c>
      <c r="N219" s="3">
        <f t="shared" si="83"/>
      </c>
      <c r="O219" s="2">
        <f t="shared" si="86"/>
        <v>3</v>
      </c>
      <c r="P219" s="2">
        <f t="shared" si="85"/>
        <v>2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1</v>
      </c>
      <c r="X219" s="3">
        <v>1</v>
      </c>
      <c r="Y219" s="3">
        <v>0</v>
      </c>
      <c r="Z219" s="3">
        <v>0</v>
      </c>
      <c r="AA219" s="3">
        <v>1</v>
      </c>
      <c r="AB219" s="3">
        <v>1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1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2">
        <f t="shared" si="87"/>
        <v>0</v>
      </c>
      <c r="AT219" s="2">
        <f t="shared" si="84"/>
        <v>0</v>
      </c>
    </row>
    <row r="220" spans="1:70" ht="12.75">
      <c r="A220" s="1" t="s">
        <v>206</v>
      </c>
      <c r="B220" s="1" t="str">
        <f>IF(('soupiska týmy'!$F$28&gt;=4),'soupiska týmy'!$B$4,"")</f>
        <v>Edmonton Oilers</v>
      </c>
      <c r="C220" s="16" t="s">
        <v>19</v>
      </c>
      <c r="D220" s="7" t="s">
        <v>321</v>
      </c>
      <c r="E220" s="1">
        <v>3</v>
      </c>
      <c r="F220" s="16" t="s">
        <v>23</v>
      </c>
      <c r="G220" s="19">
        <v>4</v>
      </c>
      <c r="H220" t="s">
        <v>53</v>
      </c>
      <c r="I220" s="3">
        <f t="shared" si="78"/>
        <v>1</v>
      </c>
      <c r="J220" s="3">
        <f t="shared" si="79"/>
      </c>
      <c r="K220" s="3">
        <f t="shared" si="80"/>
      </c>
      <c r="L220" s="3">
        <f t="shared" si="81"/>
        <v>1</v>
      </c>
      <c r="M220" s="3">
        <f t="shared" si="82"/>
      </c>
      <c r="N220" s="3">
        <f t="shared" si="83"/>
      </c>
      <c r="O220" s="2">
        <f t="shared" si="86"/>
        <v>0</v>
      </c>
      <c r="P220" s="2">
        <f t="shared" si="85"/>
        <v>0</v>
      </c>
      <c r="Q220" s="3">
        <v>0</v>
      </c>
      <c r="R220" s="3">
        <v>0</v>
      </c>
      <c r="S220" s="3">
        <v>0</v>
      </c>
      <c r="T220" s="3">
        <v>0</v>
      </c>
      <c r="AS220" s="2">
        <f t="shared" si="87"/>
        <v>1</v>
      </c>
      <c r="AT220" s="2">
        <f t="shared" si="84"/>
        <v>2</v>
      </c>
      <c r="AU220">
        <v>1</v>
      </c>
      <c r="AV220">
        <v>1</v>
      </c>
      <c r="AW220">
        <v>0</v>
      </c>
      <c r="AX220">
        <v>0</v>
      </c>
      <c r="AY220">
        <v>1</v>
      </c>
      <c r="AZ220">
        <v>0</v>
      </c>
      <c r="BA220">
        <v>0</v>
      </c>
      <c r="BB220">
        <v>1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1</v>
      </c>
      <c r="BJ220">
        <v>1</v>
      </c>
      <c r="BK220">
        <v>1</v>
      </c>
      <c r="BL220">
        <v>1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</row>
    <row r="221" spans="1:70" ht="12.75">
      <c r="A221" s="1" t="s">
        <v>233</v>
      </c>
      <c r="B221" s="1" t="str">
        <f>IF(('soupiska týmy'!$F$28&gt;=4),'soupiska týmy'!$B$4,"")</f>
        <v>Edmonton Oilers</v>
      </c>
      <c r="C221" s="16" t="s">
        <v>19</v>
      </c>
      <c r="D221" s="7" t="s">
        <v>322</v>
      </c>
      <c r="E221" s="1">
        <v>2</v>
      </c>
      <c r="F221" s="16" t="s">
        <v>23</v>
      </c>
      <c r="G221" s="19">
        <v>5</v>
      </c>
      <c r="I221" s="3">
        <f t="shared" si="78"/>
        <v>1</v>
      </c>
      <c r="J221" s="3">
        <f t="shared" si="79"/>
      </c>
      <c r="K221" s="3">
        <f t="shared" si="80"/>
      </c>
      <c r="L221" s="3">
        <f t="shared" si="81"/>
      </c>
      <c r="M221" s="3">
        <f t="shared" si="82"/>
        <v>1</v>
      </c>
      <c r="N221" s="3">
        <f t="shared" si="83"/>
      </c>
      <c r="O221" s="2">
        <f t="shared" si="86"/>
        <v>0</v>
      </c>
      <c r="P221" s="2">
        <f t="shared" si="85"/>
        <v>0</v>
      </c>
      <c r="Q221" s="3">
        <v>0</v>
      </c>
      <c r="R221" s="3">
        <v>0</v>
      </c>
      <c r="S221" s="3">
        <v>0</v>
      </c>
      <c r="T221" s="3">
        <v>0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2">
        <f t="shared" si="87"/>
        <v>5</v>
      </c>
      <c r="AT221" s="2">
        <f t="shared" si="84"/>
        <v>0</v>
      </c>
      <c r="AU221">
        <v>0</v>
      </c>
      <c r="AV221">
        <v>0</v>
      </c>
      <c r="AW221">
        <v>0</v>
      </c>
      <c r="AX221">
        <v>0</v>
      </c>
      <c r="AY221">
        <v>1</v>
      </c>
      <c r="AZ221">
        <v>0</v>
      </c>
      <c r="BA221">
        <v>3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2</v>
      </c>
      <c r="BI221">
        <v>1</v>
      </c>
      <c r="BJ221">
        <v>0</v>
      </c>
      <c r="BK221">
        <v>0</v>
      </c>
      <c r="BL221">
        <v>0</v>
      </c>
      <c r="BM221">
        <v>1</v>
      </c>
      <c r="BN221">
        <v>0</v>
      </c>
      <c r="BO221">
        <v>1</v>
      </c>
      <c r="BP221">
        <v>0</v>
      </c>
      <c r="BQ221">
        <v>0</v>
      </c>
      <c r="BR221">
        <v>0</v>
      </c>
    </row>
    <row r="222" spans="1:70" ht="12.75">
      <c r="A222" s="1" t="s">
        <v>137</v>
      </c>
      <c r="B222" s="1" t="str">
        <f>IF(('soupiska týmy'!$F$28&gt;=4),'soupiska týmy'!$B$4,"")</f>
        <v>Edmonton Oilers</v>
      </c>
      <c r="C222" s="16" t="s">
        <v>19</v>
      </c>
      <c r="D222" s="7" t="s">
        <v>328</v>
      </c>
      <c r="E222" s="1">
        <v>1</v>
      </c>
      <c r="F222" s="16" t="s">
        <v>23</v>
      </c>
      <c r="G222" s="19">
        <v>2</v>
      </c>
      <c r="I222" s="3">
        <f t="shared" si="78"/>
        <v>1</v>
      </c>
      <c r="J222" s="3">
        <f t="shared" si="79"/>
      </c>
      <c r="K222" s="3">
        <f t="shared" si="80"/>
      </c>
      <c r="L222" s="3">
        <f t="shared" si="81"/>
      </c>
      <c r="M222" s="3">
        <f t="shared" si="82"/>
        <v>1</v>
      </c>
      <c r="N222" s="3">
        <f t="shared" si="83"/>
      </c>
      <c r="O222" s="2">
        <f t="shared" si="86"/>
        <v>0</v>
      </c>
      <c r="P222" s="2">
        <f t="shared" si="85"/>
        <v>0</v>
      </c>
      <c r="Q222" s="3">
        <v>0</v>
      </c>
      <c r="R222" s="3">
        <v>0</v>
      </c>
      <c r="S222" s="3">
        <v>0</v>
      </c>
      <c r="T222" s="3">
        <v>0</v>
      </c>
      <c r="AS222" s="2">
        <f t="shared" si="87"/>
        <v>2</v>
      </c>
      <c r="AT222" s="2">
        <f t="shared" si="84"/>
        <v>1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1</v>
      </c>
      <c r="BH222">
        <v>0</v>
      </c>
      <c r="BI222">
        <v>1</v>
      </c>
      <c r="BJ222">
        <v>1</v>
      </c>
      <c r="BK222">
        <v>0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0</v>
      </c>
      <c r="BR222">
        <v>0</v>
      </c>
    </row>
    <row r="223" spans="1:70" ht="12.75">
      <c r="A223" s="1" t="s">
        <v>39</v>
      </c>
      <c r="B223" s="1" t="str">
        <f>IF(('soupiska týmy'!$F$28&gt;=4),'soupiska týmy'!$B$4,"")</f>
        <v>Edmonton Oilers</v>
      </c>
      <c r="C223" s="16" t="s">
        <v>19</v>
      </c>
      <c r="D223" s="7" t="s">
        <v>326</v>
      </c>
      <c r="E223" s="1">
        <v>0</v>
      </c>
      <c r="F223" s="16" t="s">
        <v>23</v>
      </c>
      <c r="G223" s="19">
        <v>1</v>
      </c>
      <c r="H223" t="s">
        <v>53</v>
      </c>
      <c r="I223" s="3">
        <f t="shared" si="78"/>
        <v>1</v>
      </c>
      <c r="J223" s="3">
        <f t="shared" si="79"/>
      </c>
      <c r="K223" s="3">
        <f t="shared" si="80"/>
      </c>
      <c r="L223" s="3">
        <f t="shared" si="81"/>
        <v>1</v>
      </c>
      <c r="M223" s="3">
        <f t="shared" si="82"/>
      </c>
      <c r="N223" s="3">
        <f t="shared" si="83"/>
      </c>
      <c r="O223" s="2">
        <f t="shared" si="86"/>
        <v>0</v>
      </c>
      <c r="P223" s="2">
        <f t="shared" si="85"/>
        <v>0</v>
      </c>
      <c r="Q223" s="3">
        <v>0</v>
      </c>
      <c r="R223" s="3">
        <v>0</v>
      </c>
      <c r="S223" s="3">
        <v>0</v>
      </c>
      <c r="T223" s="3">
        <v>0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2">
        <f t="shared" si="87"/>
        <v>1</v>
      </c>
      <c r="AT223" s="2">
        <f t="shared" si="84"/>
        <v>1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1</v>
      </c>
      <c r="BN223">
        <v>0</v>
      </c>
      <c r="BO223">
        <v>0</v>
      </c>
      <c r="BP223">
        <v>0</v>
      </c>
      <c r="BQ223">
        <v>0</v>
      </c>
      <c r="BR223">
        <v>0</v>
      </c>
    </row>
    <row r="224" spans="1:46" ht="12.75">
      <c r="A224" s="1" t="s">
        <v>52</v>
      </c>
      <c r="B224" s="1" t="str">
        <f>IF(('soupiska týmy'!$F$28&gt;=4),'soupiska týmy'!$B$4,"")</f>
        <v>Edmonton Oilers</v>
      </c>
      <c r="C224" s="16" t="s">
        <v>19</v>
      </c>
      <c r="D224" s="7" t="s">
        <v>324</v>
      </c>
      <c r="E224" s="1">
        <v>0</v>
      </c>
      <c r="F224" s="16" t="s">
        <v>23</v>
      </c>
      <c r="G224" s="19">
        <v>1</v>
      </c>
      <c r="I224" s="3">
        <f t="shared" si="78"/>
        <v>1</v>
      </c>
      <c r="J224" s="3">
        <f t="shared" si="79"/>
      </c>
      <c r="K224" s="3">
        <f t="shared" si="80"/>
      </c>
      <c r="L224" s="3">
        <f t="shared" si="81"/>
      </c>
      <c r="M224" s="3">
        <f t="shared" si="82"/>
        <v>1</v>
      </c>
      <c r="N224" s="3">
        <f t="shared" si="83"/>
      </c>
      <c r="O224" s="2">
        <f t="shared" si="86"/>
        <v>1</v>
      </c>
      <c r="P224" s="2">
        <f t="shared" si="85"/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1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2">
        <f t="shared" si="87"/>
        <v>0</v>
      </c>
      <c r="AT224" s="2">
        <f t="shared" si="84"/>
        <v>0</v>
      </c>
    </row>
    <row r="225" spans="1:70" ht="12.75">
      <c r="A225" s="1" t="s">
        <v>9</v>
      </c>
      <c r="B225" s="1" t="str">
        <f>IF(('soupiska týmy'!$F$28&gt;=4),'soupiska týmy'!$B$4,"")</f>
        <v>Edmonton Oilers</v>
      </c>
      <c r="C225" s="16" t="s">
        <v>19</v>
      </c>
      <c r="D225" s="7" t="s">
        <v>327</v>
      </c>
      <c r="E225" s="1">
        <v>3</v>
      </c>
      <c r="F225" s="16" t="s">
        <v>23</v>
      </c>
      <c r="G225" s="19">
        <v>4</v>
      </c>
      <c r="H225" t="s">
        <v>53</v>
      </c>
      <c r="I225" s="3">
        <f t="shared" si="78"/>
        <v>1</v>
      </c>
      <c r="J225" s="3">
        <f t="shared" si="79"/>
      </c>
      <c r="K225" s="3">
        <f t="shared" si="80"/>
      </c>
      <c r="L225" s="3">
        <f t="shared" si="81"/>
        <v>1</v>
      </c>
      <c r="M225" s="3">
        <f t="shared" si="82"/>
      </c>
      <c r="N225" s="3">
        <f t="shared" si="83"/>
      </c>
      <c r="O225" s="2">
        <f t="shared" si="86"/>
        <v>1</v>
      </c>
      <c r="P225" s="2">
        <f t="shared" si="85"/>
        <v>0</v>
      </c>
      <c r="Q225" s="3">
        <v>0</v>
      </c>
      <c r="R225" s="3">
        <v>0</v>
      </c>
      <c r="S225" s="3">
        <v>1</v>
      </c>
      <c r="T225" s="3">
        <v>0</v>
      </c>
      <c r="AS225" s="2">
        <f t="shared" si="87"/>
        <v>2</v>
      </c>
      <c r="AT225" s="2">
        <f t="shared" si="84"/>
        <v>1</v>
      </c>
      <c r="AU225">
        <v>1</v>
      </c>
      <c r="AV225">
        <v>0</v>
      </c>
      <c r="AW225">
        <v>1</v>
      </c>
      <c r="AX225">
        <v>0</v>
      </c>
      <c r="AY225">
        <v>0</v>
      </c>
      <c r="AZ225">
        <v>1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1</v>
      </c>
      <c r="BH225">
        <v>2</v>
      </c>
      <c r="BI225">
        <v>1</v>
      </c>
      <c r="BJ225">
        <v>0</v>
      </c>
      <c r="BK225">
        <v>0</v>
      </c>
      <c r="BL225">
        <v>0</v>
      </c>
      <c r="BM225">
        <v>0</v>
      </c>
      <c r="BN225">
        <v>1</v>
      </c>
      <c r="BO225">
        <v>1</v>
      </c>
      <c r="BP225">
        <v>0</v>
      </c>
      <c r="BQ225">
        <v>0</v>
      </c>
      <c r="BR225">
        <v>0</v>
      </c>
    </row>
    <row r="226" spans="1:46" ht="12.75">
      <c r="A226" s="1" t="s">
        <v>20</v>
      </c>
      <c r="B226" s="1" t="str">
        <f>IF(('soupiska týmy'!$F$28&gt;=4),'soupiska týmy'!$B$4,"")</f>
        <v>Edmonton Oilers</v>
      </c>
      <c r="C226" s="16" t="s">
        <v>19</v>
      </c>
      <c r="D226" s="7" t="s">
        <v>321</v>
      </c>
      <c r="E226" s="1">
        <v>2</v>
      </c>
      <c r="F226" s="16" t="s">
        <v>23</v>
      </c>
      <c r="G226" s="19">
        <v>1</v>
      </c>
      <c r="H226" t="s">
        <v>53</v>
      </c>
      <c r="I226" s="3">
        <f t="shared" si="78"/>
        <v>1</v>
      </c>
      <c r="J226" s="3">
        <f t="shared" si="79"/>
      </c>
      <c r="K226" s="3">
        <f t="shared" si="80"/>
        <v>1</v>
      </c>
      <c r="L226" s="3">
        <f t="shared" si="81"/>
      </c>
      <c r="M226" s="3">
        <f t="shared" si="82"/>
      </c>
      <c r="N226" s="3">
        <f t="shared" si="83"/>
      </c>
      <c r="O226" s="2">
        <f t="shared" si="86"/>
        <v>1</v>
      </c>
      <c r="P226" s="2">
        <f t="shared" si="85"/>
        <v>0</v>
      </c>
      <c r="Q226" s="3">
        <v>1</v>
      </c>
      <c r="R226" s="3">
        <v>0</v>
      </c>
      <c r="S226" s="3">
        <v>0</v>
      </c>
      <c r="T226" s="3">
        <v>0</v>
      </c>
      <c r="U226" s="3">
        <v>1</v>
      </c>
      <c r="V226" s="3">
        <v>0</v>
      </c>
      <c r="W226" s="3">
        <v>1</v>
      </c>
      <c r="X226" s="3">
        <v>0</v>
      </c>
      <c r="Y226" s="3">
        <v>0</v>
      </c>
      <c r="Z226" s="3">
        <v>1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1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2">
        <f t="shared" si="87"/>
        <v>0</v>
      </c>
      <c r="AT226" s="2">
        <f t="shared" si="84"/>
        <v>0</v>
      </c>
    </row>
    <row r="227" spans="1:70" s="44" customFormat="1" ht="12.75">
      <c r="A227" s="40" t="s">
        <v>81</v>
      </c>
      <c r="B227" s="40" t="str">
        <f>IF(('soupiska týmy'!$F$28&gt;=4),'soupiska týmy'!$B$4,"")</f>
        <v>Edmonton Oilers</v>
      </c>
      <c r="C227" s="41" t="s">
        <v>19</v>
      </c>
      <c r="D227" s="42" t="s">
        <v>325</v>
      </c>
      <c r="E227" s="40">
        <v>0</v>
      </c>
      <c r="F227" s="41" t="s">
        <v>23</v>
      </c>
      <c r="G227" s="42">
        <v>4</v>
      </c>
      <c r="H227" s="42"/>
      <c r="I227" s="43">
        <f t="shared" si="78"/>
        <v>1</v>
      </c>
      <c r="J227" s="43">
        <f t="shared" si="79"/>
      </c>
      <c r="K227" s="43">
        <f t="shared" si="80"/>
      </c>
      <c r="L227" s="43">
        <f t="shared" si="81"/>
      </c>
      <c r="M227" s="43">
        <f t="shared" si="82"/>
        <v>1</v>
      </c>
      <c r="N227" s="43">
        <f t="shared" si="83"/>
      </c>
      <c r="O227" s="35">
        <f t="shared" si="86"/>
        <v>0</v>
      </c>
      <c r="P227" s="35">
        <f t="shared" si="85"/>
        <v>0</v>
      </c>
      <c r="Q227" s="43">
        <v>0</v>
      </c>
      <c r="R227" s="43">
        <v>0</v>
      </c>
      <c r="S227" s="43">
        <v>0</v>
      </c>
      <c r="T227" s="43">
        <v>0</v>
      </c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35">
        <f t="shared" si="87"/>
        <v>3</v>
      </c>
      <c r="AT227" s="35">
        <f t="shared" si="84"/>
        <v>1</v>
      </c>
      <c r="AU227" s="43">
        <v>0</v>
      </c>
      <c r="AV227" s="43">
        <v>0</v>
      </c>
      <c r="AW227" s="43">
        <v>1</v>
      </c>
      <c r="AX227" s="43">
        <v>1</v>
      </c>
      <c r="AY227" s="43">
        <v>0</v>
      </c>
      <c r="AZ227" s="43">
        <v>0</v>
      </c>
      <c r="BA227" s="43">
        <v>0</v>
      </c>
      <c r="BB227" s="43">
        <v>0</v>
      </c>
      <c r="BC227" s="43">
        <v>0</v>
      </c>
      <c r="BD227" s="43">
        <v>0</v>
      </c>
      <c r="BE227" s="43">
        <v>0</v>
      </c>
      <c r="BF227" s="43">
        <v>0</v>
      </c>
      <c r="BG227" s="43">
        <v>0</v>
      </c>
      <c r="BH227" s="43">
        <v>0</v>
      </c>
      <c r="BI227" s="43">
        <v>1</v>
      </c>
      <c r="BJ227" s="43">
        <v>0</v>
      </c>
      <c r="BK227" s="43">
        <v>0</v>
      </c>
      <c r="BL227" s="43">
        <v>0</v>
      </c>
      <c r="BM227" s="43">
        <v>0</v>
      </c>
      <c r="BN227" s="43">
        <v>0</v>
      </c>
      <c r="BO227" s="43">
        <v>0</v>
      </c>
      <c r="BP227" s="43">
        <v>0</v>
      </c>
      <c r="BQ227" s="43">
        <v>1</v>
      </c>
      <c r="BR227" s="43">
        <v>0</v>
      </c>
    </row>
    <row r="228" spans="1:70" ht="12.75">
      <c r="A228" s="40" t="s">
        <v>89</v>
      </c>
      <c r="B228" s="40" t="str">
        <f>IF(('soupiska týmy'!$F$28&gt;=4),'soupiska týmy'!$B$4,"")</f>
        <v>Edmonton Oilers</v>
      </c>
      <c r="C228" s="41" t="s">
        <v>19</v>
      </c>
      <c r="D228" s="42" t="s">
        <v>322</v>
      </c>
      <c r="E228" s="40">
        <v>2</v>
      </c>
      <c r="F228" s="41" t="s">
        <v>23</v>
      </c>
      <c r="G228" s="42">
        <v>5</v>
      </c>
      <c r="H228" s="42"/>
      <c r="I228" s="43">
        <f>IF((G228&lt;&gt;""),1,"")</f>
        <v>1</v>
      </c>
      <c r="J228" s="43">
        <f>IF((G228&lt;&gt;""),IF(AND((E228&gt;G228),(H228="")),1,""),"")</f>
      </c>
      <c r="K228" s="43">
        <f>IF((G228&lt;&gt;""),IF(AND((E228&gt;G228),(H228="p")),1,""),"")</f>
      </c>
      <c r="L228" s="43">
        <f>IF((G228&lt;&gt;""),IF(AND((G228&gt;E228),(H228="p")),1,""),"")</f>
      </c>
      <c r="M228" s="43">
        <f>IF((G228&lt;&gt;""),IF(AND((G228&gt;E228),(H228="")),1,""),"")</f>
        <v>1</v>
      </c>
      <c r="N228" s="43">
        <f>IF(AND((G228&lt;&gt;""),(G228=0)),1,"")</f>
      </c>
      <c r="O228" s="35">
        <f>(((((S228+W228)+AA228)+AE228)+AI228)+AM228)+AQ228</f>
        <v>5</v>
      </c>
      <c r="P228" s="35">
        <f>(((((T228+X228)+AB228)+AF228)+AJ228)+AN228)+AR228</f>
        <v>2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1</v>
      </c>
      <c r="X228" s="43">
        <v>0</v>
      </c>
      <c r="Y228" s="43">
        <v>0</v>
      </c>
      <c r="Z228" s="43">
        <v>1</v>
      </c>
      <c r="AA228" s="43">
        <v>2</v>
      </c>
      <c r="AB228" s="43">
        <v>0</v>
      </c>
      <c r="AC228" s="43">
        <v>0</v>
      </c>
      <c r="AD228" s="43">
        <v>0</v>
      </c>
      <c r="AE228" s="43">
        <v>0</v>
      </c>
      <c r="AF228" s="43">
        <v>1</v>
      </c>
      <c r="AG228" s="43">
        <v>0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2</v>
      </c>
      <c r="AN228" s="43">
        <v>0</v>
      </c>
      <c r="AO228" s="43">
        <v>2</v>
      </c>
      <c r="AP228" s="43">
        <v>0</v>
      </c>
      <c r="AQ228" s="43">
        <v>0</v>
      </c>
      <c r="AR228" s="43">
        <v>1</v>
      </c>
      <c r="AS228" s="35">
        <f>((((AW228+BA228)+BE228)+BI228)+BM228)+BQ228</f>
        <v>0</v>
      </c>
      <c r="AT228" s="35">
        <f>((((AX228+BB228)+BF228)+BJ228)+BN228)+BR228</f>
        <v>0</v>
      </c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</row>
    <row r="229" spans="1:70" ht="12.75">
      <c r="A229" s="6"/>
      <c r="B229" s="6"/>
      <c r="C229" s="6"/>
      <c r="D229" s="6"/>
      <c r="E229" s="23">
        <f>SUM(E173:E228)</f>
        <v>91</v>
      </c>
      <c r="F229" s="6"/>
      <c r="G229" s="24">
        <f>SUM(G173:G228)</f>
        <v>160</v>
      </c>
      <c r="H229" s="6"/>
      <c r="I229" s="17">
        <f aca="true" t="shared" si="88" ref="I229:AN229">SUM(I173:I228)</f>
        <v>56</v>
      </c>
      <c r="J229" s="17">
        <f t="shared" si="88"/>
        <v>10</v>
      </c>
      <c r="K229" s="17">
        <f t="shared" si="88"/>
        <v>6</v>
      </c>
      <c r="L229" s="17">
        <f t="shared" si="88"/>
        <v>11</v>
      </c>
      <c r="M229" s="17">
        <f t="shared" si="88"/>
        <v>29</v>
      </c>
      <c r="N229" s="17">
        <f t="shared" si="88"/>
        <v>6</v>
      </c>
      <c r="O229" s="5">
        <f t="shared" si="88"/>
        <v>76</v>
      </c>
      <c r="P229" s="5">
        <f t="shared" si="88"/>
        <v>30</v>
      </c>
      <c r="Q229" s="17">
        <f t="shared" si="88"/>
        <v>1</v>
      </c>
      <c r="R229" s="17">
        <f t="shared" si="88"/>
        <v>0</v>
      </c>
      <c r="S229" s="17">
        <f t="shared" si="88"/>
        <v>2</v>
      </c>
      <c r="T229" s="17">
        <f t="shared" si="88"/>
        <v>0</v>
      </c>
      <c r="U229" s="5">
        <f t="shared" si="88"/>
        <v>6</v>
      </c>
      <c r="V229" s="5">
        <f t="shared" si="88"/>
        <v>5</v>
      </c>
      <c r="W229" s="5">
        <f t="shared" si="88"/>
        <v>15</v>
      </c>
      <c r="X229" s="5">
        <f t="shared" si="88"/>
        <v>8</v>
      </c>
      <c r="Y229" s="5">
        <f t="shared" si="88"/>
        <v>6</v>
      </c>
      <c r="Z229" s="5">
        <f t="shared" si="88"/>
        <v>10</v>
      </c>
      <c r="AA229" s="5">
        <f t="shared" si="88"/>
        <v>16</v>
      </c>
      <c r="AB229" s="5">
        <f t="shared" si="88"/>
        <v>5</v>
      </c>
      <c r="AC229" s="5">
        <f t="shared" si="88"/>
        <v>6</v>
      </c>
      <c r="AD229" s="5">
        <f t="shared" si="88"/>
        <v>2</v>
      </c>
      <c r="AE229" s="5">
        <f t="shared" si="88"/>
        <v>11</v>
      </c>
      <c r="AF229" s="5">
        <f t="shared" si="88"/>
        <v>5</v>
      </c>
      <c r="AG229" s="5">
        <f t="shared" si="88"/>
        <v>10</v>
      </c>
      <c r="AH229" s="5">
        <f t="shared" si="88"/>
        <v>4</v>
      </c>
      <c r="AI229" s="5">
        <f t="shared" si="88"/>
        <v>8</v>
      </c>
      <c r="AJ229" s="5">
        <f t="shared" si="88"/>
        <v>4</v>
      </c>
      <c r="AK229" s="5">
        <f t="shared" si="88"/>
        <v>5</v>
      </c>
      <c r="AL229" s="5">
        <f t="shared" si="88"/>
        <v>3</v>
      </c>
      <c r="AM229" s="5">
        <f t="shared" si="88"/>
        <v>22</v>
      </c>
      <c r="AN229" s="5">
        <f t="shared" si="88"/>
        <v>4</v>
      </c>
      <c r="AO229" s="5">
        <f aca="true" t="shared" si="89" ref="AO229:BR229">SUM(AO173:AO228)</f>
        <v>4</v>
      </c>
      <c r="AP229" s="5">
        <f t="shared" si="89"/>
        <v>2</v>
      </c>
      <c r="AQ229" s="5">
        <f t="shared" si="89"/>
        <v>2</v>
      </c>
      <c r="AR229" s="5">
        <f t="shared" si="89"/>
        <v>4</v>
      </c>
      <c r="AS229" s="5">
        <f t="shared" si="89"/>
        <v>62</v>
      </c>
      <c r="AT229" s="5">
        <f t="shared" si="89"/>
        <v>23</v>
      </c>
      <c r="AU229" s="5">
        <f t="shared" si="89"/>
        <v>7</v>
      </c>
      <c r="AV229" s="5">
        <f t="shared" si="89"/>
        <v>7</v>
      </c>
      <c r="AW229" s="5">
        <f t="shared" si="89"/>
        <v>10</v>
      </c>
      <c r="AX229" s="5">
        <f t="shared" si="89"/>
        <v>6</v>
      </c>
      <c r="AY229" s="5">
        <f t="shared" si="89"/>
        <v>9</v>
      </c>
      <c r="AZ229" s="5">
        <f t="shared" si="89"/>
        <v>2</v>
      </c>
      <c r="BA229" s="5">
        <f t="shared" si="89"/>
        <v>12</v>
      </c>
      <c r="BB229" s="5">
        <f t="shared" si="89"/>
        <v>2</v>
      </c>
      <c r="BC229" s="5">
        <f t="shared" si="89"/>
        <v>7</v>
      </c>
      <c r="BD229" s="5">
        <f t="shared" si="89"/>
        <v>1</v>
      </c>
      <c r="BE229" s="5">
        <f t="shared" si="89"/>
        <v>6</v>
      </c>
      <c r="BF229" s="5">
        <f t="shared" si="89"/>
        <v>3</v>
      </c>
      <c r="BG229" s="5">
        <f t="shared" si="89"/>
        <v>12</v>
      </c>
      <c r="BH229" s="5">
        <f t="shared" si="89"/>
        <v>12</v>
      </c>
      <c r="BI229" s="5">
        <f t="shared" si="89"/>
        <v>14</v>
      </c>
      <c r="BJ229" s="5">
        <f t="shared" si="89"/>
        <v>6</v>
      </c>
      <c r="BK229" s="5">
        <f t="shared" si="89"/>
        <v>9</v>
      </c>
      <c r="BL229" s="5">
        <f t="shared" si="89"/>
        <v>6</v>
      </c>
      <c r="BM229" s="5">
        <f t="shared" si="89"/>
        <v>12</v>
      </c>
      <c r="BN229" s="5">
        <f t="shared" si="89"/>
        <v>3</v>
      </c>
      <c r="BO229" s="5">
        <f t="shared" si="89"/>
        <v>9</v>
      </c>
      <c r="BP229" s="5">
        <f t="shared" si="89"/>
        <v>3</v>
      </c>
      <c r="BQ229" s="5">
        <f t="shared" si="89"/>
        <v>8</v>
      </c>
      <c r="BR229" s="5">
        <f t="shared" si="89"/>
        <v>3</v>
      </c>
    </row>
    <row r="230" spans="1:70" ht="12.75">
      <c r="A230" s="1" t="s">
        <v>175</v>
      </c>
      <c r="B230" s="1" t="str">
        <f>IF(('soupiska týmy'!$F$28&gt;=5),'soupiska týmy'!$B$5,"")</f>
        <v>Ottawa Senators</v>
      </c>
      <c r="C230" s="16" t="s">
        <v>19</v>
      </c>
      <c r="D230" s="7" t="s">
        <v>322</v>
      </c>
      <c r="E230" s="1">
        <v>3</v>
      </c>
      <c r="F230" s="16" t="s">
        <v>23</v>
      </c>
      <c r="G230" s="7">
        <v>0</v>
      </c>
      <c r="I230" s="3">
        <f aca="true" t="shared" si="90" ref="I230:I261">IF((G230&lt;&gt;""),1,"")</f>
        <v>1</v>
      </c>
      <c r="J230" s="3">
        <f aca="true" t="shared" si="91" ref="J230:J261">IF((G230&lt;&gt;""),IF(AND((E230&gt;G230),(H230="")),1,""),"")</f>
        <v>1</v>
      </c>
      <c r="K230" s="3">
        <f aca="true" t="shared" si="92" ref="K230:K261">IF((G230&lt;&gt;""),IF(AND((E230&gt;G230),(H230="p")),1,""),"")</f>
      </c>
      <c r="L230" s="3">
        <f aca="true" t="shared" si="93" ref="L230:L261">IF((G230&lt;&gt;""),IF(AND((G230&gt;E230),(H230="p")),1,""),"")</f>
      </c>
      <c r="M230" s="3">
        <f aca="true" t="shared" si="94" ref="M230:M261">IF((G230&lt;&gt;""),IF(AND((G230&gt;E230),(H230="")),1,""),"")</f>
      </c>
      <c r="N230" s="3">
        <f aca="true" t="shared" si="95" ref="N230:N261">IF(AND((G230&lt;&gt;""),(G230=0)),1,"")</f>
        <v>1</v>
      </c>
      <c r="O230" s="2">
        <f aca="true" t="shared" si="96" ref="O230:O261">(((((S230+W230)+AA230)+AE230)+AI230)+AM230)+AQ230</f>
        <v>0</v>
      </c>
      <c r="P230" s="2">
        <f aca="true" t="shared" si="97" ref="P230:P261">(((((T230+X230)+AB230)+AF230)+AJ230)+AN230)+AR230</f>
        <v>0</v>
      </c>
      <c r="Q230" s="3">
        <v>0</v>
      </c>
      <c r="R230" s="3">
        <v>0</v>
      </c>
      <c r="S230" s="3">
        <v>0</v>
      </c>
      <c r="T230" s="3">
        <v>0</v>
      </c>
      <c r="U230" s="3">
        <v>1</v>
      </c>
      <c r="V230" s="3">
        <v>0</v>
      </c>
      <c r="W230" s="3">
        <v>0</v>
      </c>
      <c r="X230" s="3">
        <v>0</v>
      </c>
      <c r="Y230" s="3">
        <v>1</v>
      </c>
      <c r="Z230" s="3">
        <v>0</v>
      </c>
      <c r="AA230" s="3">
        <v>0</v>
      </c>
      <c r="AB230" s="3">
        <v>0</v>
      </c>
      <c r="AC230" s="3">
        <v>1</v>
      </c>
      <c r="AD230" s="3">
        <v>0</v>
      </c>
      <c r="AE230" s="3">
        <v>0</v>
      </c>
      <c r="AF230" s="3">
        <v>0</v>
      </c>
      <c r="AG230" s="3">
        <v>0</v>
      </c>
      <c r="AH230" s="3">
        <v>1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2">
        <f aca="true" t="shared" si="98" ref="AS230:AS261">((((AW230+BA230)+BE230)+BI230)+BM230)+BQ230</f>
        <v>0</v>
      </c>
      <c r="AT230" s="2">
        <f aca="true" t="shared" si="99" ref="AT230:AT261">((((AX230+BB230)+BF230)+BJ230)+BN230)+BR230</f>
        <v>0</v>
      </c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</row>
    <row r="231" spans="1:70" ht="12.75">
      <c r="A231" s="1" t="s">
        <v>168</v>
      </c>
      <c r="B231" s="1" t="str">
        <f>IF(('soupiska týmy'!$F$28&gt;=5),'soupiska týmy'!$B$5,"")</f>
        <v>Ottawa Senators</v>
      </c>
      <c r="C231" s="16" t="s">
        <v>19</v>
      </c>
      <c r="D231" s="7" t="s">
        <v>328</v>
      </c>
      <c r="E231" s="1">
        <v>3</v>
      </c>
      <c r="F231" s="16" t="s">
        <v>23</v>
      </c>
      <c r="G231" s="7">
        <v>0</v>
      </c>
      <c r="I231" s="3">
        <f t="shared" si="90"/>
        <v>1</v>
      </c>
      <c r="J231" s="3">
        <f t="shared" si="91"/>
        <v>1</v>
      </c>
      <c r="K231" s="3">
        <f t="shared" si="92"/>
      </c>
      <c r="L231" s="3">
        <f t="shared" si="93"/>
      </c>
      <c r="M231" s="3">
        <f t="shared" si="94"/>
      </c>
      <c r="N231" s="3">
        <f t="shared" si="95"/>
        <v>1</v>
      </c>
      <c r="O231" s="2">
        <f t="shared" si="96"/>
        <v>0</v>
      </c>
      <c r="P231" s="2">
        <f t="shared" si="97"/>
        <v>0</v>
      </c>
      <c r="Q231" s="3">
        <v>0</v>
      </c>
      <c r="R231" s="3">
        <v>0</v>
      </c>
      <c r="S231" s="3">
        <v>0</v>
      </c>
      <c r="T231" s="3">
        <v>0</v>
      </c>
      <c r="AS231" s="2">
        <f t="shared" si="98"/>
        <v>2</v>
      </c>
      <c r="AT231" s="2">
        <f t="shared" si="99"/>
        <v>0</v>
      </c>
      <c r="AU231" s="3">
        <v>0</v>
      </c>
      <c r="AV231" s="3">
        <v>1</v>
      </c>
      <c r="AW231" s="3">
        <v>0</v>
      </c>
      <c r="AX231" s="3">
        <v>0</v>
      </c>
      <c r="AY231" s="3">
        <v>1</v>
      </c>
      <c r="AZ231" s="3">
        <v>1</v>
      </c>
      <c r="BA231" s="3">
        <v>0</v>
      </c>
      <c r="BB231" s="3">
        <v>0</v>
      </c>
      <c r="BC231" s="3">
        <v>1</v>
      </c>
      <c r="BD231" s="3">
        <v>0</v>
      </c>
      <c r="BE231" s="3">
        <v>0</v>
      </c>
      <c r="BF231" s="3">
        <v>0</v>
      </c>
      <c r="BG231" s="3">
        <v>1</v>
      </c>
      <c r="BH231" s="3">
        <v>0</v>
      </c>
      <c r="BI231" s="3">
        <v>1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1</v>
      </c>
      <c r="BR231" s="3">
        <v>0</v>
      </c>
    </row>
    <row r="232" spans="1:46" ht="12.75">
      <c r="A232" s="1" t="s">
        <v>166</v>
      </c>
      <c r="B232" s="1" t="str">
        <f>IF(('soupiska týmy'!$F$28&gt;=5),'soupiska týmy'!$B$5,"")</f>
        <v>Ottawa Senators</v>
      </c>
      <c r="C232" s="16" t="s">
        <v>19</v>
      </c>
      <c r="D232" s="7" t="s">
        <v>324</v>
      </c>
      <c r="E232" s="1">
        <v>9</v>
      </c>
      <c r="F232" s="16" t="s">
        <v>23</v>
      </c>
      <c r="G232" s="7">
        <v>0</v>
      </c>
      <c r="I232" s="3">
        <f t="shared" si="90"/>
        <v>1</v>
      </c>
      <c r="J232" s="3">
        <f t="shared" si="91"/>
        <v>1</v>
      </c>
      <c r="K232" s="3">
        <f t="shared" si="92"/>
      </c>
      <c r="L232" s="3">
        <f t="shared" si="93"/>
      </c>
      <c r="M232" s="3">
        <f t="shared" si="94"/>
      </c>
      <c r="N232" s="3">
        <f t="shared" si="95"/>
        <v>1</v>
      </c>
      <c r="O232" s="2">
        <f t="shared" si="96"/>
        <v>1</v>
      </c>
      <c r="P232" s="2">
        <f t="shared" si="97"/>
        <v>1</v>
      </c>
      <c r="Q232" s="3">
        <v>0</v>
      </c>
      <c r="R232" s="3">
        <v>0</v>
      </c>
      <c r="S232" s="3">
        <v>0</v>
      </c>
      <c r="T232" s="3">
        <v>0</v>
      </c>
      <c r="U232" s="3">
        <v>2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1</v>
      </c>
      <c r="AC232" s="3">
        <v>4</v>
      </c>
      <c r="AD232" s="3">
        <v>1</v>
      </c>
      <c r="AE232" s="3">
        <v>0</v>
      </c>
      <c r="AF232" s="3">
        <v>0</v>
      </c>
      <c r="AG232" s="3">
        <v>2</v>
      </c>
      <c r="AH232" s="3">
        <v>1</v>
      </c>
      <c r="AI232" s="3">
        <v>1</v>
      </c>
      <c r="AJ232" s="3">
        <v>0</v>
      </c>
      <c r="AK232" s="3">
        <v>2</v>
      </c>
      <c r="AL232" s="3">
        <v>1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2">
        <f t="shared" si="98"/>
        <v>0</v>
      </c>
      <c r="AT232" s="2">
        <f t="shared" si="99"/>
        <v>0</v>
      </c>
    </row>
    <row r="233" spans="1:70" ht="12.75">
      <c r="A233" s="1" t="s">
        <v>157</v>
      </c>
      <c r="B233" s="1" t="str">
        <f>IF(('soupiska týmy'!$F$28&gt;=5),'soupiska týmy'!$B$5,"")</f>
        <v>Ottawa Senators</v>
      </c>
      <c r="C233" s="16" t="s">
        <v>19</v>
      </c>
      <c r="D233" s="7" t="s">
        <v>325</v>
      </c>
      <c r="E233" s="1">
        <v>4</v>
      </c>
      <c r="F233" s="16" t="s">
        <v>23</v>
      </c>
      <c r="G233" s="7">
        <v>8</v>
      </c>
      <c r="I233" s="3">
        <f t="shared" si="90"/>
        <v>1</v>
      </c>
      <c r="J233" s="3">
        <f t="shared" si="91"/>
      </c>
      <c r="K233" s="3">
        <f t="shared" si="92"/>
      </c>
      <c r="L233" s="3">
        <f t="shared" si="93"/>
      </c>
      <c r="M233" s="3">
        <f t="shared" si="94"/>
        <v>1</v>
      </c>
      <c r="N233" s="3">
        <f t="shared" si="95"/>
      </c>
      <c r="O233" s="2">
        <f t="shared" si="96"/>
        <v>0</v>
      </c>
      <c r="P233" s="2">
        <f t="shared" si="97"/>
        <v>0</v>
      </c>
      <c r="Q233" s="3">
        <v>0</v>
      </c>
      <c r="R233" s="3">
        <v>0</v>
      </c>
      <c r="S233" s="3">
        <v>0</v>
      </c>
      <c r="T233" s="3">
        <v>0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2">
        <f t="shared" si="98"/>
        <v>5</v>
      </c>
      <c r="AT233" s="2">
        <f t="shared" si="99"/>
        <v>0</v>
      </c>
      <c r="AU233">
        <v>0</v>
      </c>
      <c r="AV233">
        <v>2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1</v>
      </c>
      <c r="BF233">
        <v>0</v>
      </c>
      <c r="BG233">
        <v>1</v>
      </c>
      <c r="BH233">
        <v>1</v>
      </c>
      <c r="BI233">
        <v>3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2</v>
      </c>
      <c r="BP233">
        <v>1</v>
      </c>
      <c r="BQ233">
        <v>1</v>
      </c>
      <c r="BR233">
        <v>0</v>
      </c>
    </row>
    <row r="234" spans="1:70" ht="12.75">
      <c r="A234" s="1" t="s">
        <v>199</v>
      </c>
      <c r="B234" s="1" t="str">
        <f>IF(('soupiska týmy'!$F$28&gt;=5),'soupiska týmy'!$B$5,"")</f>
        <v>Ottawa Senators</v>
      </c>
      <c r="C234" s="16" t="s">
        <v>19</v>
      </c>
      <c r="D234" s="7" t="s">
        <v>326</v>
      </c>
      <c r="E234" s="1">
        <v>2</v>
      </c>
      <c r="F234" s="16" t="s">
        <v>23</v>
      </c>
      <c r="G234" s="7">
        <v>3</v>
      </c>
      <c r="H234" t="s">
        <v>53</v>
      </c>
      <c r="I234" s="3">
        <f t="shared" si="90"/>
        <v>1</v>
      </c>
      <c r="J234" s="3">
        <f t="shared" si="91"/>
      </c>
      <c r="K234" s="3">
        <f t="shared" si="92"/>
      </c>
      <c r="L234" s="3">
        <f t="shared" si="93"/>
        <v>1</v>
      </c>
      <c r="M234" s="3">
        <f t="shared" si="94"/>
      </c>
      <c r="N234" s="3">
        <f t="shared" si="95"/>
      </c>
      <c r="O234" s="2">
        <f t="shared" si="96"/>
        <v>2</v>
      </c>
      <c r="P234" s="2">
        <f t="shared" si="97"/>
        <v>0</v>
      </c>
      <c r="Q234" s="3">
        <v>1</v>
      </c>
      <c r="R234" s="3">
        <v>0</v>
      </c>
      <c r="S234" s="3">
        <v>0</v>
      </c>
      <c r="T234" s="3">
        <v>0</v>
      </c>
      <c r="U234" s="3">
        <v>0</v>
      </c>
      <c r="V234" s="3">
        <v>1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2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1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2">
        <f t="shared" si="98"/>
        <v>0</v>
      </c>
      <c r="AT234" s="2">
        <f t="shared" si="99"/>
        <v>0</v>
      </c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</row>
    <row r="235" spans="1:70" ht="12.75">
      <c r="A235" s="1" t="s">
        <v>196</v>
      </c>
      <c r="B235" s="1" t="str">
        <f>IF(('soupiska týmy'!$F$28&gt;=5),'soupiska týmy'!$B$5,"")</f>
        <v>Ottawa Senators</v>
      </c>
      <c r="C235" s="16" t="s">
        <v>19</v>
      </c>
      <c r="D235" s="47" t="s">
        <v>321</v>
      </c>
      <c r="E235" s="18">
        <v>7</v>
      </c>
      <c r="F235" s="16" t="s">
        <v>23</v>
      </c>
      <c r="G235" s="19">
        <v>1</v>
      </c>
      <c r="I235" s="3">
        <f t="shared" si="90"/>
        <v>1</v>
      </c>
      <c r="J235" s="3">
        <f t="shared" si="91"/>
        <v>1</v>
      </c>
      <c r="K235" s="3">
        <f t="shared" si="92"/>
      </c>
      <c r="L235" s="3">
        <f t="shared" si="93"/>
      </c>
      <c r="M235" s="3">
        <f t="shared" si="94"/>
      </c>
      <c r="N235" s="3">
        <f t="shared" si="95"/>
      </c>
      <c r="O235" s="2">
        <f t="shared" si="96"/>
        <v>2</v>
      </c>
      <c r="P235" s="2">
        <f t="shared" si="97"/>
        <v>0</v>
      </c>
      <c r="Q235" s="18">
        <v>0</v>
      </c>
      <c r="R235" s="18">
        <v>0</v>
      </c>
      <c r="S235" s="18">
        <v>0</v>
      </c>
      <c r="T235" s="18">
        <v>0</v>
      </c>
      <c r="U235" s="3">
        <v>3</v>
      </c>
      <c r="V235" s="3">
        <v>1</v>
      </c>
      <c r="W235" s="3">
        <v>1</v>
      </c>
      <c r="X235" s="3">
        <v>0</v>
      </c>
      <c r="Y235" s="3">
        <v>2</v>
      </c>
      <c r="Z235" s="3">
        <v>1</v>
      </c>
      <c r="AA235" s="3">
        <v>0</v>
      </c>
      <c r="AB235" s="3">
        <v>0</v>
      </c>
      <c r="AC235" s="3">
        <v>0</v>
      </c>
      <c r="AD235" s="3">
        <v>3</v>
      </c>
      <c r="AE235" s="3">
        <v>0</v>
      </c>
      <c r="AF235" s="3">
        <v>0</v>
      </c>
      <c r="AG235" s="3">
        <v>0</v>
      </c>
      <c r="AH235" s="3">
        <v>0</v>
      </c>
      <c r="AI235" s="3">
        <v>1</v>
      </c>
      <c r="AJ235" s="3">
        <v>0</v>
      </c>
      <c r="AK235" s="3">
        <v>2</v>
      </c>
      <c r="AL235" s="3">
        <v>2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2">
        <f t="shared" si="98"/>
        <v>0</v>
      </c>
      <c r="AT235" s="2">
        <f t="shared" si="99"/>
        <v>0</v>
      </c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</row>
    <row r="236" spans="1:70" ht="12.75">
      <c r="A236" s="1" t="s">
        <v>192</v>
      </c>
      <c r="B236" s="1" t="str">
        <f>IF(('soupiska týmy'!$F$28&gt;=5),'soupiska týmy'!$B$5,"")</f>
        <v>Ottawa Senators</v>
      </c>
      <c r="C236" s="16" t="s">
        <v>19</v>
      </c>
      <c r="D236" s="7" t="s">
        <v>323</v>
      </c>
      <c r="E236" s="1">
        <v>2</v>
      </c>
      <c r="F236" s="16" t="s">
        <v>23</v>
      </c>
      <c r="G236" s="19">
        <v>1</v>
      </c>
      <c r="I236" s="3">
        <f t="shared" si="90"/>
        <v>1</v>
      </c>
      <c r="J236" s="3">
        <f t="shared" si="91"/>
        <v>1</v>
      </c>
      <c r="K236" s="3">
        <f t="shared" si="92"/>
      </c>
      <c r="L236" s="3">
        <f t="shared" si="93"/>
      </c>
      <c r="M236" s="3">
        <f t="shared" si="94"/>
      </c>
      <c r="N236" s="3">
        <f t="shared" si="95"/>
      </c>
      <c r="O236" s="2">
        <f t="shared" si="96"/>
        <v>0</v>
      </c>
      <c r="P236" s="2">
        <f t="shared" si="97"/>
        <v>0</v>
      </c>
      <c r="Q236" s="3">
        <v>0</v>
      </c>
      <c r="R236" s="3">
        <v>0</v>
      </c>
      <c r="S236" s="3">
        <v>0</v>
      </c>
      <c r="T236" s="3">
        <v>0</v>
      </c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2">
        <f t="shared" si="98"/>
        <v>1</v>
      </c>
      <c r="AT236" s="2">
        <f t="shared" si="99"/>
        <v>1</v>
      </c>
      <c r="AU236">
        <v>1</v>
      </c>
      <c r="AV236">
        <v>0</v>
      </c>
      <c r="AW236">
        <v>0</v>
      </c>
      <c r="AX236">
        <v>1</v>
      </c>
      <c r="AY236">
        <v>1</v>
      </c>
      <c r="AZ236">
        <v>1</v>
      </c>
      <c r="BA236">
        <v>0</v>
      </c>
      <c r="BB236">
        <v>0</v>
      </c>
      <c r="BC236">
        <v>0</v>
      </c>
      <c r="BD236">
        <v>0</v>
      </c>
      <c r="BE236">
        <v>1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</row>
    <row r="237" spans="1:70" ht="12.75">
      <c r="A237" s="1" t="s">
        <v>185</v>
      </c>
      <c r="B237" s="1" t="str">
        <f>IF(('soupiska týmy'!$F$28&gt;=5),'soupiska týmy'!$B$5,"")</f>
        <v>Ottawa Senators</v>
      </c>
      <c r="C237" s="16" t="s">
        <v>19</v>
      </c>
      <c r="D237" s="7" t="s">
        <v>322</v>
      </c>
      <c r="E237" s="1">
        <v>3</v>
      </c>
      <c r="F237" s="16" t="s">
        <v>23</v>
      </c>
      <c r="G237" s="19">
        <v>2</v>
      </c>
      <c r="H237" t="s">
        <v>53</v>
      </c>
      <c r="I237" s="3">
        <f t="shared" si="90"/>
        <v>1</v>
      </c>
      <c r="J237" s="3">
        <f t="shared" si="91"/>
      </c>
      <c r="K237" s="3">
        <f t="shared" si="92"/>
        <v>1</v>
      </c>
      <c r="L237" s="3">
        <f t="shared" si="93"/>
      </c>
      <c r="M237" s="3">
        <f t="shared" si="94"/>
      </c>
      <c r="N237" s="3">
        <f t="shared" si="95"/>
      </c>
      <c r="O237" s="2">
        <f t="shared" si="96"/>
        <v>0</v>
      </c>
      <c r="P237" s="2">
        <f t="shared" si="97"/>
        <v>0</v>
      </c>
      <c r="Q237" s="3">
        <v>0</v>
      </c>
      <c r="R237" s="3">
        <v>0</v>
      </c>
      <c r="S237" s="3">
        <v>0</v>
      </c>
      <c r="T237" s="3">
        <v>0</v>
      </c>
      <c r="AS237" s="2">
        <f t="shared" si="98"/>
        <v>2</v>
      </c>
      <c r="AT237" s="2">
        <f t="shared" si="99"/>
        <v>0</v>
      </c>
      <c r="AU237">
        <v>1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1</v>
      </c>
      <c r="BH237">
        <v>0</v>
      </c>
      <c r="BI237">
        <v>1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1</v>
      </c>
      <c r="BP237">
        <v>0</v>
      </c>
      <c r="BQ237">
        <v>1</v>
      </c>
      <c r="BR237">
        <v>0</v>
      </c>
    </row>
    <row r="238" spans="1:46" ht="12.75">
      <c r="A238" s="1" t="s">
        <v>231</v>
      </c>
      <c r="B238" s="1" t="str">
        <f>IF(('soupiska týmy'!$F$28&gt;=5),'soupiska týmy'!$B$5,"")</f>
        <v>Ottawa Senators</v>
      </c>
      <c r="C238" s="16" t="s">
        <v>19</v>
      </c>
      <c r="D238" s="7" t="s">
        <v>328</v>
      </c>
      <c r="E238" s="1">
        <v>2</v>
      </c>
      <c r="F238" s="16" t="s">
        <v>23</v>
      </c>
      <c r="G238" s="19">
        <v>1</v>
      </c>
      <c r="H238" t="s">
        <v>53</v>
      </c>
      <c r="I238" s="3">
        <f t="shared" si="90"/>
        <v>1</v>
      </c>
      <c r="J238" s="3">
        <f t="shared" si="91"/>
      </c>
      <c r="K238" s="3">
        <f t="shared" si="92"/>
        <v>1</v>
      </c>
      <c r="L238" s="3">
        <f t="shared" si="93"/>
      </c>
      <c r="M238" s="3">
        <f t="shared" si="94"/>
      </c>
      <c r="N238" s="3">
        <f t="shared" si="95"/>
      </c>
      <c r="O238" s="2">
        <f t="shared" si="96"/>
        <v>1</v>
      </c>
      <c r="P238" s="2">
        <f t="shared" si="97"/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1</v>
      </c>
      <c r="AB238" s="3">
        <v>0</v>
      </c>
      <c r="AC238" s="3">
        <v>2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2">
        <f t="shared" si="98"/>
        <v>0</v>
      </c>
      <c r="AT238" s="2">
        <f t="shared" si="99"/>
        <v>0</v>
      </c>
    </row>
    <row r="239" spans="1:70" ht="12.75">
      <c r="A239" s="1" t="s">
        <v>224</v>
      </c>
      <c r="B239" s="1" t="str">
        <f>IF(('soupiska týmy'!$F$28&gt;=5),'soupiska týmy'!$B$5,"")</f>
        <v>Ottawa Senators</v>
      </c>
      <c r="C239" s="16" t="s">
        <v>19</v>
      </c>
      <c r="D239" s="7" t="s">
        <v>324</v>
      </c>
      <c r="E239" s="1">
        <v>4</v>
      </c>
      <c r="F239" s="16" t="s">
        <v>23</v>
      </c>
      <c r="G239" s="19">
        <v>3</v>
      </c>
      <c r="H239" t="s">
        <v>53</v>
      </c>
      <c r="I239" s="3">
        <f t="shared" si="90"/>
        <v>1</v>
      </c>
      <c r="J239" s="3">
        <f t="shared" si="91"/>
      </c>
      <c r="K239" s="3">
        <f t="shared" si="92"/>
        <v>1</v>
      </c>
      <c r="L239" s="3">
        <f t="shared" si="93"/>
      </c>
      <c r="M239" s="3">
        <f t="shared" si="94"/>
      </c>
      <c r="N239" s="3">
        <f t="shared" si="95"/>
      </c>
      <c r="O239" s="2">
        <f t="shared" si="96"/>
        <v>0</v>
      </c>
      <c r="P239" s="2">
        <f t="shared" si="97"/>
        <v>0</v>
      </c>
      <c r="Q239" s="3">
        <v>0</v>
      </c>
      <c r="R239" s="3">
        <v>0</v>
      </c>
      <c r="S239" s="3">
        <v>0</v>
      </c>
      <c r="T239" s="3">
        <v>0</v>
      </c>
      <c r="AS239" s="2">
        <f t="shared" si="98"/>
        <v>4</v>
      </c>
      <c r="AT239" s="2">
        <f t="shared" si="99"/>
        <v>2</v>
      </c>
      <c r="AU239">
        <v>1</v>
      </c>
      <c r="AV239">
        <v>0</v>
      </c>
      <c r="AW239">
        <v>0</v>
      </c>
      <c r="AX239">
        <v>1</v>
      </c>
      <c r="AY239">
        <v>0</v>
      </c>
      <c r="AZ239">
        <v>0</v>
      </c>
      <c r="BA239">
        <v>1</v>
      </c>
      <c r="BB239">
        <v>0</v>
      </c>
      <c r="BC239">
        <v>0</v>
      </c>
      <c r="BD239">
        <v>0</v>
      </c>
      <c r="BE239">
        <v>1</v>
      </c>
      <c r="BF239">
        <v>1</v>
      </c>
      <c r="BG239">
        <v>1</v>
      </c>
      <c r="BH239">
        <v>0</v>
      </c>
      <c r="BI239">
        <v>1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2</v>
      </c>
      <c r="BP239">
        <v>1</v>
      </c>
      <c r="BQ239">
        <v>1</v>
      </c>
      <c r="BR239">
        <v>0</v>
      </c>
    </row>
    <row r="240" spans="1:70" ht="12.75">
      <c r="A240" s="1" t="s">
        <v>69</v>
      </c>
      <c r="B240" s="1" t="str">
        <f>IF(('soupiska týmy'!$F$28&gt;=5),'soupiska týmy'!$B$5,"")</f>
        <v>Ottawa Senators</v>
      </c>
      <c r="C240" s="16" t="s">
        <v>19</v>
      </c>
      <c r="D240" s="7" t="s">
        <v>326</v>
      </c>
      <c r="E240" s="1">
        <v>2</v>
      </c>
      <c r="F240" s="16" t="s">
        <v>23</v>
      </c>
      <c r="G240" s="19">
        <v>8</v>
      </c>
      <c r="I240" s="3">
        <f t="shared" si="90"/>
        <v>1</v>
      </c>
      <c r="J240" s="3">
        <f t="shared" si="91"/>
      </c>
      <c r="K240" s="3">
        <f t="shared" si="92"/>
      </c>
      <c r="L240" s="3">
        <f t="shared" si="93"/>
      </c>
      <c r="M240" s="3">
        <f t="shared" si="94"/>
        <v>1</v>
      </c>
      <c r="N240" s="3">
        <f t="shared" si="95"/>
      </c>
      <c r="O240" s="2">
        <f t="shared" si="96"/>
        <v>0</v>
      </c>
      <c r="P240" s="2">
        <f t="shared" si="97"/>
        <v>0</v>
      </c>
      <c r="Q240" s="3">
        <v>0</v>
      </c>
      <c r="R240" s="3">
        <v>0</v>
      </c>
      <c r="S240" s="3">
        <v>0</v>
      </c>
      <c r="T240" s="3">
        <v>0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2">
        <f t="shared" si="98"/>
        <v>3</v>
      </c>
      <c r="AT240" s="2">
        <f t="shared" si="99"/>
        <v>0</v>
      </c>
      <c r="AU240">
        <v>2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1</v>
      </c>
      <c r="BB240">
        <v>0</v>
      </c>
      <c r="BC240">
        <v>0</v>
      </c>
      <c r="BD240">
        <v>1</v>
      </c>
      <c r="BE240">
        <v>0</v>
      </c>
      <c r="BF240">
        <v>0</v>
      </c>
      <c r="BG240">
        <v>0</v>
      </c>
      <c r="BH240">
        <v>1</v>
      </c>
      <c r="BI240">
        <v>1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1</v>
      </c>
      <c r="BQ240">
        <v>1</v>
      </c>
      <c r="BR240">
        <v>0</v>
      </c>
    </row>
    <row r="241" spans="1:46" ht="12.75">
      <c r="A241" s="1" t="s">
        <v>79</v>
      </c>
      <c r="B241" s="1" t="str">
        <f>IF(('soupiska týmy'!$F$28&gt;=5),'soupiska týmy'!$B$5,"")</f>
        <v>Ottawa Senators</v>
      </c>
      <c r="C241" s="16" t="s">
        <v>19</v>
      </c>
      <c r="D241" s="7" t="s">
        <v>323</v>
      </c>
      <c r="E241" s="1">
        <v>0</v>
      </c>
      <c r="F241" s="16" t="s">
        <v>23</v>
      </c>
      <c r="G241" s="19">
        <v>1</v>
      </c>
      <c r="H241" t="s">
        <v>53</v>
      </c>
      <c r="I241" s="3">
        <f t="shared" si="90"/>
        <v>1</v>
      </c>
      <c r="J241" s="3">
        <f t="shared" si="91"/>
      </c>
      <c r="K241" s="3">
        <f t="shared" si="92"/>
      </c>
      <c r="L241" s="3">
        <f t="shared" si="93"/>
        <v>1</v>
      </c>
      <c r="M241" s="3">
        <f t="shared" si="94"/>
      </c>
      <c r="N241" s="3">
        <f t="shared" si="95"/>
      </c>
      <c r="O241" s="2">
        <f t="shared" si="96"/>
        <v>3</v>
      </c>
      <c r="P241" s="2">
        <f t="shared" si="97"/>
        <v>1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1</v>
      </c>
      <c r="AB241" s="3">
        <v>0</v>
      </c>
      <c r="AC241" s="3">
        <v>0</v>
      </c>
      <c r="AD241" s="3">
        <v>0</v>
      </c>
      <c r="AE241" s="3">
        <v>1</v>
      </c>
      <c r="AF241" s="3">
        <v>0</v>
      </c>
      <c r="AG241" s="3">
        <v>0</v>
      </c>
      <c r="AH241" s="3">
        <v>0</v>
      </c>
      <c r="AI241" s="3">
        <v>1</v>
      </c>
      <c r="AJ241" s="3">
        <v>0</v>
      </c>
      <c r="AK241" s="3">
        <v>0</v>
      </c>
      <c r="AL241" s="3">
        <v>0</v>
      </c>
      <c r="AM241" s="3">
        <v>0</v>
      </c>
      <c r="AN241" s="3">
        <v>1</v>
      </c>
      <c r="AO241" s="3">
        <v>0</v>
      </c>
      <c r="AP241" s="3">
        <v>0</v>
      </c>
      <c r="AQ241" s="3">
        <v>0</v>
      </c>
      <c r="AR241" s="3">
        <v>0</v>
      </c>
      <c r="AS241" s="2">
        <f t="shared" si="98"/>
        <v>0</v>
      </c>
      <c r="AT241" s="2">
        <f t="shared" si="99"/>
        <v>0</v>
      </c>
    </row>
    <row r="242" spans="1:46" ht="12.75">
      <c r="A242" s="1" t="s">
        <v>87</v>
      </c>
      <c r="B242" s="1" t="str">
        <f>IF(('soupiska týmy'!$F$28&gt;=5),'soupiska týmy'!$B$5,"")</f>
        <v>Ottawa Senators</v>
      </c>
      <c r="C242" s="16" t="s">
        <v>19</v>
      </c>
      <c r="D242" s="7" t="s">
        <v>325</v>
      </c>
      <c r="E242" s="1">
        <v>2</v>
      </c>
      <c r="F242" s="16" t="s">
        <v>23</v>
      </c>
      <c r="G242" s="19">
        <v>3</v>
      </c>
      <c r="I242" s="3">
        <f t="shared" si="90"/>
        <v>1</v>
      </c>
      <c r="J242" s="3">
        <f t="shared" si="91"/>
      </c>
      <c r="K242" s="3">
        <f t="shared" si="92"/>
      </c>
      <c r="L242" s="3">
        <f t="shared" si="93"/>
      </c>
      <c r="M242" s="3">
        <f t="shared" si="94"/>
        <v>1</v>
      </c>
      <c r="N242" s="3">
        <f t="shared" si="95"/>
      </c>
      <c r="O242" s="2">
        <f t="shared" si="96"/>
        <v>4</v>
      </c>
      <c r="P242" s="2">
        <f t="shared" si="97"/>
        <v>3</v>
      </c>
      <c r="Q242" s="3">
        <v>0</v>
      </c>
      <c r="R242" s="3">
        <v>0</v>
      </c>
      <c r="S242" s="3">
        <v>0</v>
      </c>
      <c r="T242" s="3">
        <v>0</v>
      </c>
      <c r="U242" s="3">
        <v>1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2</v>
      </c>
      <c r="AF242" s="3">
        <v>1</v>
      </c>
      <c r="AG242" s="3">
        <v>0</v>
      </c>
      <c r="AH242" s="3">
        <v>2</v>
      </c>
      <c r="AI242" s="3">
        <v>1</v>
      </c>
      <c r="AJ242" s="3">
        <v>1</v>
      </c>
      <c r="AK242" s="3">
        <v>1</v>
      </c>
      <c r="AL242" s="3">
        <v>0</v>
      </c>
      <c r="AM242" s="3">
        <v>1</v>
      </c>
      <c r="AN242" s="3">
        <v>1</v>
      </c>
      <c r="AO242" s="3">
        <v>0</v>
      </c>
      <c r="AP242" s="3">
        <v>0</v>
      </c>
      <c r="AQ242" s="3">
        <v>0</v>
      </c>
      <c r="AR242" s="3">
        <v>0</v>
      </c>
      <c r="AS242" s="2">
        <f t="shared" si="98"/>
        <v>0</v>
      </c>
      <c r="AT242" s="2">
        <f t="shared" si="99"/>
        <v>0</v>
      </c>
    </row>
    <row r="243" spans="1:70" ht="12.75">
      <c r="A243" s="1" t="s">
        <v>97</v>
      </c>
      <c r="B243" s="1" t="str">
        <f>IF(('soupiska týmy'!$F$28&gt;=5),'soupiska týmy'!$B$5,"")</f>
        <v>Ottawa Senators</v>
      </c>
      <c r="C243" s="16" t="s">
        <v>19</v>
      </c>
      <c r="D243" s="7" t="s">
        <v>321</v>
      </c>
      <c r="E243" s="1">
        <v>2</v>
      </c>
      <c r="F243" s="16" t="s">
        <v>23</v>
      </c>
      <c r="G243" s="19">
        <v>7</v>
      </c>
      <c r="I243" s="3">
        <f t="shared" si="90"/>
        <v>1</v>
      </c>
      <c r="J243" s="3">
        <f t="shared" si="91"/>
      </c>
      <c r="K243" s="3">
        <f t="shared" si="92"/>
      </c>
      <c r="L243" s="3">
        <f t="shared" si="93"/>
      </c>
      <c r="M243" s="3">
        <f t="shared" si="94"/>
        <v>1</v>
      </c>
      <c r="N243" s="3">
        <f t="shared" si="95"/>
      </c>
      <c r="O243" s="2">
        <f t="shared" si="96"/>
        <v>0</v>
      </c>
      <c r="P243" s="2">
        <f t="shared" si="97"/>
        <v>0</v>
      </c>
      <c r="Q243" s="3">
        <v>0</v>
      </c>
      <c r="R243" s="3">
        <v>0</v>
      </c>
      <c r="S243" s="3">
        <v>0</v>
      </c>
      <c r="T243" s="3">
        <v>0</v>
      </c>
      <c r="AS243" s="2">
        <f t="shared" si="98"/>
        <v>2</v>
      </c>
      <c r="AT243" s="2">
        <f t="shared" si="99"/>
        <v>3</v>
      </c>
      <c r="AU243">
        <v>0</v>
      </c>
      <c r="AV243">
        <v>0</v>
      </c>
      <c r="AW243">
        <v>0</v>
      </c>
      <c r="AX243">
        <v>1</v>
      </c>
      <c r="AY243">
        <v>1</v>
      </c>
      <c r="AZ243">
        <v>1</v>
      </c>
      <c r="BA243">
        <v>0</v>
      </c>
      <c r="BB243">
        <v>1</v>
      </c>
      <c r="BC243">
        <v>0</v>
      </c>
      <c r="BD243">
        <v>0</v>
      </c>
      <c r="BE243">
        <v>0</v>
      </c>
      <c r="BF243">
        <v>1</v>
      </c>
      <c r="BG243">
        <v>0</v>
      </c>
      <c r="BH243">
        <v>0</v>
      </c>
      <c r="BI243">
        <v>2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1</v>
      </c>
      <c r="BP243">
        <v>0</v>
      </c>
      <c r="BQ243">
        <v>0</v>
      </c>
      <c r="BR243">
        <v>0</v>
      </c>
    </row>
    <row r="244" spans="1:70" ht="12.75">
      <c r="A244" s="1" t="s">
        <v>11</v>
      </c>
      <c r="B244" s="1" t="str">
        <f>IF(('soupiska týmy'!$F$28&gt;=5),'soupiska týmy'!$B$5,"")</f>
        <v>Ottawa Senators</v>
      </c>
      <c r="C244" s="16" t="s">
        <v>19</v>
      </c>
      <c r="D244" s="7" t="s">
        <v>323</v>
      </c>
      <c r="E244" s="1">
        <v>4</v>
      </c>
      <c r="F244" s="16" t="s">
        <v>23</v>
      </c>
      <c r="G244" s="19">
        <v>1</v>
      </c>
      <c r="I244" s="3">
        <f t="shared" si="90"/>
        <v>1</v>
      </c>
      <c r="J244" s="3">
        <f t="shared" si="91"/>
        <v>1</v>
      </c>
      <c r="K244" s="3">
        <f t="shared" si="92"/>
      </c>
      <c r="L244" s="3">
        <f t="shared" si="93"/>
      </c>
      <c r="M244" s="3">
        <f t="shared" si="94"/>
      </c>
      <c r="N244" s="3">
        <f t="shared" si="95"/>
      </c>
      <c r="O244" s="2">
        <f t="shared" si="96"/>
        <v>0</v>
      </c>
      <c r="P244" s="2">
        <f t="shared" si="97"/>
        <v>0</v>
      </c>
      <c r="Q244" s="3">
        <v>0</v>
      </c>
      <c r="R244" s="3">
        <v>0</v>
      </c>
      <c r="S244" s="3">
        <v>0</v>
      </c>
      <c r="T244" s="3">
        <v>0</v>
      </c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2">
        <f t="shared" si="98"/>
        <v>0</v>
      </c>
      <c r="AT244" s="2">
        <f t="shared" si="99"/>
        <v>1</v>
      </c>
      <c r="AU244">
        <v>0</v>
      </c>
      <c r="AV244">
        <v>2</v>
      </c>
      <c r="AW244">
        <v>0</v>
      </c>
      <c r="AX244">
        <v>0</v>
      </c>
      <c r="AY244">
        <v>2</v>
      </c>
      <c r="AZ244">
        <v>0</v>
      </c>
      <c r="BA244">
        <v>0</v>
      </c>
      <c r="BB244">
        <v>0</v>
      </c>
      <c r="BC244">
        <v>1</v>
      </c>
      <c r="BD244">
        <v>0</v>
      </c>
      <c r="BE244">
        <v>0</v>
      </c>
      <c r="BF244">
        <v>1</v>
      </c>
      <c r="BG244">
        <v>1</v>
      </c>
      <c r="BH244">
        <v>1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</row>
    <row r="245" spans="1:70" ht="12.75">
      <c r="A245" s="1" t="s">
        <v>22</v>
      </c>
      <c r="B245" s="1" t="str">
        <f>IF(('soupiska týmy'!$F$28&gt;=5),'soupiska týmy'!$B$5,"")</f>
        <v>Ottawa Senators</v>
      </c>
      <c r="C245" s="16" t="s">
        <v>19</v>
      </c>
      <c r="D245" s="7" t="s">
        <v>328</v>
      </c>
      <c r="E245" s="1">
        <v>3</v>
      </c>
      <c r="F245" s="16" t="s">
        <v>23</v>
      </c>
      <c r="G245" s="19">
        <v>2</v>
      </c>
      <c r="I245" s="3">
        <f t="shared" si="90"/>
        <v>1</v>
      </c>
      <c r="J245" s="3">
        <f t="shared" si="91"/>
        <v>1</v>
      </c>
      <c r="K245" s="3">
        <f t="shared" si="92"/>
      </c>
      <c r="L245" s="3">
        <f t="shared" si="93"/>
      </c>
      <c r="M245" s="3">
        <f t="shared" si="94"/>
      </c>
      <c r="N245" s="3">
        <f t="shared" si="95"/>
      </c>
      <c r="O245" s="2">
        <f t="shared" si="96"/>
        <v>0</v>
      </c>
      <c r="P245" s="2">
        <f t="shared" si="97"/>
        <v>0</v>
      </c>
      <c r="Q245" s="3">
        <v>0</v>
      </c>
      <c r="R245" s="3">
        <v>0</v>
      </c>
      <c r="S245" s="3">
        <v>0</v>
      </c>
      <c r="T245" s="3">
        <v>0</v>
      </c>
      <c r="AS245" s="2">
        <f t="shared" si="98"/>
        <v>0</v>
      </c>
      <c r="AT245" s="2">
        <f t="shared" si="99"/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2</v>
      </c>
      <c r="BH245">
        <v>1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1</v>
      </c>
      <c r="BP245">
        <v>0</v>
      </c>
      <c r="BQ245">
        <v>0</v>
      </c>
      <c r="BR245">
        <v>0</v>
      </c>
    </row>
    <row r="246" spans="1:46" ht="12.75">
      <c r="A246" s="1" t="s">
        <v>36</v>
      </c>
      <c r="B246" s="1" t="str">
        <f>IF(('soupiska týmy'!$F$28&gt;=5),'soupiska týmy'!$B$5,"")</f>
        <v>Ottawa Senators</v>
      </c>
      <c r="C246" s="16" t="s">
        <v>19</v>
      </c>
      <c r="D246" s="7" t="s">
        <v>324</v>
      </c>
      <c r="E246" s="1">
        <v>5</v>
      </c>
      <c r="F246" s="16" t="s">
        <v>23</v>
      </c>
      <c r="G246" s="19">
        <v>4</v>
      </c>
      <c r="I246" s="3">
        <f t="shared" si="90"/>
        <v>1</v>
      </c>
      <c r="J246" s="3">
        <f t="shared" si="91"/>
        <v>1</v>
      </c>
      <c r="K246" s="3">
        <f t="shared" si="92"/>
      </c>
      <c r="L246" s="3">
        <f t="shared" si="93"/>
      </c>
      <c r="M246" s="3">
        <f t="shared" si="94"/>
      </c>
      <c r="N246" s="3">
        <f t="shared" si="95"/>
      </c>
      <c r="O246" s="2">
        <f t="shared" si="96"/>
        <v>6</v>
      </c>
      <c r="P246" s="2">
        <f t="shared" si="97"/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1</v>
      </c>
      <c r="W246" s="3">
        <v>3</v>
      </c>
      <c r="X246" s="3">
        <v>0</v>
      </c>
      <c r="Y246" s="3">
        <v>0</v>
      </c>
      <c r="Z246" s="3">
        <v>1</v>
      </c>
      <c r="AA246" s="3">
        <v>1</v>
      </c>
      <c r="AB246" s="3">
        <v>0</v>
      </c>
      <c r="AC246" s="3">
        <v>2</v>
      </c>
      <c r="AD246" s="3">
        <v>0</v>
      </c>
      <c r="AE246" s="3">
        <v>1</v>
      </c>
      <c r="AF246" s="3">
        <v>0</v>
      </c>
      <c r="AG246" s="3">
        <v>1</v>
      </c>
      <c r="AH246" s="3">
        <v>1</v>
      </c>
      <c r="AI246" s="3">
        <v>0</v>
      </c>
      <c r="AJ246" s="3">
        <v>0</v>
      </c>
      <c r="AK246" s="3">
        <v>2</v>
      </c>
      <c r="AL246" s="3">
        <v>0</v>
      </c>
      <c r="AM246" s="3">
        <v>1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2">
        <f t="shared" si="98"/>
        <v>0</v>
      </c>
      <c r="AT246" s="2">
        <f t="shared" si="99"/>
        <v>0</v>
      </c>
    </row>
    <row r="247" spans="1:46" ht="12.75">
      <c r="A247" s="1" t="s">
        <v>59</v>
      </c>
      <c r="B247" s="1" t="str">
        <f>IF(('soupiska týmy'!$F$28&gt;=5),'soupiska týmy'!$B$5,"")</f>
        <v>Ottawa Senators</v>
      </c>
      <c r="C247" s="16" t="s">
        <v>19</v>
      </c>
      <c r="D247" s="7" t="s">
        <v>322</v>
      </c>
      <c r="E247" s="1">
        <v>5</v>
      </c>
      <c r="F247" s="16" t="s">
        <v>23</v>
      </c>
      <c r="G247" s="19">
        <v>2</v>
      </c>
      <c r="I247" s="3">
        <f t="shared" si="90"/>
        <v>1</v>
      </c>
      <c r="J247" s="3">
        <f t="shared" si="91"/>
        <v>1</v>
      </c>
      <c r="K247" s="3">
        <f t="shared" si="92"/>
      </c>
      <c r="L247" s="3">
        <f t="shared" si="93"/>
      </c>
      <c r="M247" s="3">
        <f t="shared" si="94"/>
      </c>
      <c r="N247" s="3">
        <f t="shared" si="95"/>
      </c>
      <c r="O247" s="2">
        <f t="shared" si="96"/>
        <v>3</v>
      </c>
      <c r="P247" s="2">
        <f t="shared" si="97"/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1</v>
      </c>
      <c r="X247" s="3">
        <v>0</v>
      </c>
      <c r="Y247" s="3">
        <v>4</v>
      </c>
      <c r="Z247" s="3">
        <v>0</v>
      </c>
      <c r="AA247" s="3">
        <v>2</v>
      </c>
      <c r="AB247" s="3">
        <v>0</v>
      </c>
      <c r="AC247" s="3">
        <v>1</v>
      </c>
      <c r="AD247" s="3">
        <v>1</v>
      </c>
      <c r="AE247" s="3">
        <v>0</v>
      </c>
      <c r="AF247" s="3">
        <v>0</v>
      </c>
      <c r="AG247" s="3">
        <v>0</v>
      </c>
      <c r="AH247" s="3">
        <v>2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2">
        <f t="shared" si="98"/>
        <v>0</v>
      </c>
      <c r="AT247" s="2">
        <f t="shared" si="99"/>
        <v>0</v>
      </c>
    </row>
    <row r="248" spans="1:46" ht="12.75">
      <c r="A248" s="1" t="s">
        <v>130</v>
      </c>
      <c r="B248" s="1" t="str">
        <f>IF(('soupiska týmy'!$F$28&gt;=5),'soupiska týmy'!$B$5,"")</f>
        <v>Ottawa Senators</v>
      </c>
      <c r="C248" s="16" t="s">
        <v>19</v>
      </c>
      <c r="D248" s="7" t="s">
        <v>326</v>
      </c>
      <c r="E248" s="1">
        <v>2</v>
      </c>
      <c r="F248" s="16" t="s">
        <v>23</v>
      </c>
      <c r="G248" s="19">
        <v>1</v>
      </c>
      <c r="I248" s="3">
        <f t="shared" si="90"/>
        <v>1</v>
      </c>
      <c r="J248" s="3">
        <f t="shared" si="91"/>
        <v>1</v>
      </c>
      <c r="K248" s="3">
        <f t="shared" si="92"/>
      </c>
      <c r="L248" s="3">
        <f t="shared" si="93"/>
      </c>
      <c r="M248" s="3">
        <f t="shared" si="94"/>
      </c>
      <c r="N248" s="3">
        <f t="shared" si="95"/>
      </c>
      <c r="O248" s="2">
        <f t="shared" si="96"/>
        <v>0</v>
      </c>
      <c r="P248" s="2">
        <f t="shared" si="97"/>
        <v>0</v>
      </c>
      <c r="Q248" s="3">
        <v>0</v>
      </c>
      <c r="R248" s="3">
        <v>0</v>
      </c>
      <c r="S248" s="3">
        <v>0</v>
      </c>
      <c r="T248" s="3">
        <v>0</v>
      </c>
      <c r="U248" s="3">
        <v>1</v>
      </c>
      <c r="V248" s="3">
        <v>0</v>
      </c>
      <c r="W248" s="3">
        <v>0</v>
      </c>
      <c r="X248" s="3">
        <v>0</v>
      </c>
      <c r="Y248" s="3">
        <v>0</v>
      </c>
      <c r="Z248" s="3">
        <v>2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1</v>
      </c>
      <c r="AI248" s="3">
        <v>0</v>
      </c>
      <c r="AJ248" s="3">
        <v>0</v>
      </c>
      <c r="AK248" s="3">
        <v>1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2">
        <f t="shared" si="98"/>
        <v>0</v>
      </c>
      <c r="AT248" s="2">
        <f t="shared" si="99"/>
        <v>0</v>
      </c>
    </row>
    <row r="249" spans="1:46" ht="12.75">
      <c r="A249" s="1" t="s">
        <v>17</v>
      </c>
      <c r="B249" s="1" t="str">
        <f>IF(('soupiska týmy'!$F$28&gt;=5),'soupiska týmy'!$B$5,"")</f>
        <v>Ottawa Senators</v>
      </c>
      <c r="C249" s="16" t="s">
        <v>19</v>
      </c>
      <c r="D249" s="7" t="s">
        <v>321</v>
      </c>
      <c r="E249" s="1">
        <v>3</v>
      </c>
      <c r="F249" s="16" t="s">
        <v>23</v>
      </c>
      <c r="G249" s="19">
        <v>0</v>
      </c>
      <c r="I249" s="3">
        <f t="shared" si="90"/>
        <v>1</v>
      </c>
      <c r="J249" s="3">
        <f t="shared" si="91"/>
        <v>1</v>
      </c>
      <c r="K249" s="3">
        <f t="shared" si="92"/>
      </c>
      <c r="L249" s="3">
        <f t="shared" si="93"/>
      </c>
      <c r="M249" s="3">
        <f t="shared" si="94"/>
      </c>
      <c r="N249" s="3">
        <f t="shared" si="95"/>
        <v>1</v>
      </c>
      <c r="O249" s="2">
        <f t="shared" si="96"/>
        <v>0</v>
      </c>
      <c r="P249" s="2">
        <f t="shared" si="97"/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2</v>
      </c>
      <c r="Z249" s="3">
        <v>1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1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2">
        <f t="shared" si="98"/>
        <v>0</v>
      </c>
      <c r="AT249" s="2">
        <f t="shared" si="99"/>
        <v>0</v>
      </c>
    </row>
    <row r="250" spans="1:70" ht="12.75">
      <c r="A250" s="1" t="s">
        <v>43</v>
      </c>
      <c r="B250" s="1" t="str">
        <f>IF(('soupiska týmy'!$F$28&gt;=5),'soupiska týmy'!$B$5,"")</f>
        <v>Ottawa Senators</v>
      </c>
      <c r="C250" s="16" t="s">
        <v>19</v>
      </c>
      <c r="D250" s="7" t="s">
        <v>322</v>
      </c>
      <c r="E250" s="1">
        <v>1</v>
      </c>
      <c r="F250" s="16" t="s">
        <v>23</v>
      </c>
      <c r="G250" s="19">
        <v>2</v>
      </c>
      <c r="H250" t="s">
        <v>53</v>
      </c>
      <c r="I250" s="3">
        <f t="shared" si="90"/>
        <v>1</v>
      </c>
      <c r="J250" s="3">
        <f t="shared" si="91"/>
      </c>
      <c r="K250" s="3">
        <f t="shared" si="92"/>
      </c>
      <c r="L250" s="3">
        <f t="shared" si="93"/>
        <v>1</v>
      </c>
      <c r="M250" s="3">
        <f t="shared" si="94"/>
      </c>
      <c r="N250" s="3">
        <f t="shared" si="95"/>
      </c>
      <c r="O250" s="2">
        <f t="shared" si="96"/>
        <v>0</v>
      </c>
      <c r="P250" s="2">
        <f t="shared" si="97"/>
        <v>0</v>
      </c>
      <c r="Q250" s="3">
        <v>0</v>
      </c>
      <c r="R250" s="3">
        <v>0</v>
      </c>
      <c r="S250" s="3">
        <v>0</v>
      </c>
      <c r="T250" s="3">
        <v>0</v>
      </c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2">
        <f t="shared" si="98"/>
        <v>0</v>
      </c>
      <c r="AT250" s="2">
        <f t="shared" si="99"/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1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</row>
    <row r="251" spans="1:70" ht="12.75">
      <c r="A251" s="1" t="s">
        <v>58</v>
      </c>
      <c r="B251" s="1" t="str">
        <f>IF(('soupiska týmy'!$F$28&gt;=5),'soupiska týmy'!$B$5,"")</f>
        <v>Ottawa Senators</v>
      </c>
      <c r="C251" s="16" t="s">
        <v>19</v>
      </c>
      <c r="D251" s="7" t="s">
        <v>325</v>
      </c>
      <c r="E251" s="1">
        <v>6</v>
      </c>
      <c r="F251" s="16" t="s">
        <v>23</v>
      </c>
      <c r="G251" s="19">
        <v>7</v>
      </c>
      <c r="I251" s="3">
        <f t="shared" si="90"/>
        <v>1</v>
      </c>
      <c r="J251" s="3">
        <f t="shared" si="91"/>
      </c>
      <c r="K251" s="3">
        <f t="shared" si="92"/>
      </c>
      <c r="L251" s="3">
        <f t="shared" si="93"/>
      </c>
      <c r="M251" s="3">
        <f t="shared" si="94"/>
        <v>1</v>
      </c>
      <c r="N251" s="3">
        <f t="shared" si="95"/>
      </c>
      <c r="O251" s="2">
        <f t="shared" si="96"/>
        <v>0</v>
      </c>
      <c r="P251" s="2">
        <f t="shared" si="97"/>
        <v>0</v>
      </c>
      <c r="Q251" s="3">
        <v>0</v>
      </c>
      <c r="R251" s="3">
        <v>0</v>
      </c>
      <c r="S251" s="3">
        <v>0</v>
      </c>
      <c r="T251" s="3">
        <v>0</v>
      </c>
      <c r="AS251" s="2">
        <f t="shared" si="98"/>
        <v>4</v>
      </c>
      <c r="AT251" s="2">
        <f t="shared" si="99"/>
        <v>2</v>
      </c>
      <c r="AU251">
        <v>0</v>
      </c>
      <c r="AV251">
        <v>0</v>
      </c>
      <c r="AW251">
        <v>2</v>
      </c>
      <c r="AX251">
        <v>0</v>
      </c>
      <c r="AY251">
        <v>0</v>
      </c>
      <c r="AZ251">
        <v>1</v>
      </c>
      <c r="BA251">
        <v>0</v>
      </c>
      <c r="BB251">
        <v>1</v>
      </c>
      <c r="BC251">
        <v>2</v>
      </c>
      <c r="BD251">
        <v>1</v>
      </c>
      <c r="BE251">
        <v>0</v>
      </c>
      <c r="BF251">
        <v>1</v>
      </c>
      <c r="BG251">
        <v>1</v>
      </c>
      <c r="BH251">
        <v>1</v>
      </c>
      <c r="BI251">
        <v>2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3</v>
      </c>
      <c r="BP251">
        <v>1</v>
      </c>
      <c r="BQ251">
        <v>0</v>
      </c>
      <c r="BR251">
        <v>0</v>
      </c>
    </row>
    <row r="252" spans="1:46" ht="12.75">
      <c r="A252" s="1" t="s">
        <v>244</v>
      </c>
      <c r="B252" s="1" t="str">
        <f>IF(('soupiska týmy'!$F$28&gt;=5),'soupiska týmy'!$B$5,"")</f>
        <v>Ottawa Senators</v>
      </c>
      <c r="C252" s="16" t="s">
        <v>19</v>
      </c>
      <c r="D252" s="7" t="s">
        <v>328</v>
      </c>
      <c r="E252" s="1">
        <v>2</v>
      </c>
      <c r="F252" s="16" t="s">
        <v>23</v>
      </c>
      <c r="G252" s="19">
        <v>3</v>
      </c>
      <c r="H252" t="s">
        <v>53</v>
      </c>
      <c r="I252" s="3">
        <f t="shared" si="90"/>
        <v>1</v>
      </c>
      <c r="J252" s="3">
        <f t="shared" si="91"/>
      </c>
      <c r="K252" s="3">
        <f t="shared" si="92"/>
      </c>
      <c r="L252" s="3">
        <f t="shared" si="93"/>
        <v>1</v>
      </c>
      <c r="M252" s="3">
        <f t="shared" si="94"/>
      </c>
      <c r="N252" s="3">
        <f t="shared" si="95"/>
      </c>
      <c r="O252" s="2">
        <f t="shared" si="96"/>
        <v>3</v>
      </c>
      <c r="P252" s="2">
        <f t="shared" si="97"/>
        <v>0</v>
      </c>
      <c r="Q252" s="3">
        <v>0</v>
      </c>
      <c r="R252" s="3">
        <v>0</v>
      </c>
      <c r="S252" s="3">
        <v>0</v>
      </c>
      <c r="T252" s="3">
        <v>0</v>
      </c>
      <c r="U252" s="3">
        <v>1</v>
      </c>
      <c r="V252" s="3">
        <v>1</v>
      </c>
      <c r="W252" s="3">
        <v>1</v>
      </c>
      <c r="X252" s="3">
        <v>0</v>
      </c>
      <c r="Y252" s="3">
        <v>1</v>
      </c>
      <c r="Z252" s="3">
        <v>0</v>
      </c>
      <c r="AA252" s="3">
        <v>1</v>
      </c>
      <c r="AB252" s="3">
        <v>0</v>
      </c>
      <c r="AC252" s="3">
        <v>0</v>
      </c>
      <c r="AD252" s="3">
        <v>0</v>
      </c>
      <c r="AE252" s="3">
        <v>1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1</v>
      </c>
      <c r="AM252" s="3">
        <v>0</v>
      </c>
      <c r="AN252" s="3">
        <v>0</v>
      </c>
      <c r="AO252" s="3">
        <v>0</v>
      </c>
      <c r="AP252" s="3">
        <v>0</v>
      </c>
      <c r="AQ252" s="3">
        <v>0</v>
      </c>
      <c r="AR252" s="3">
        <v>0</v>
      </c>
      <c r="AS252" s="2">
        <f t="shared" si="98"/>
        <v>0</v>
      </c>
      <c r="AT252" s="2">
        <f t="shared" si="99"/>
        <v>0</v>
      </c>
    </row>
    <row r="253" spans="1:70" ht="12.75">
      <c r="A253" s="1" t="s">
        <v>238</v>
      </c>
      <c r="B253" s="1" t="str">
        <f>IF(('soupiska týmy'!$F$28&gt;=5),'soupiska týmy'!$B$5,"")</f>
        <v>Ottawa Senators</v>
      </c>
      <c r="C253" s="16" t="s">
        <v>19</v>
      </c>
      <c r="D253" s="7" t="s">
        <v>324</v>
      </c>
      <c r="E253" s="1">
        <v>8</v>
      </c>
      <c r="F253" s="16" t="s">
        <v>23</v>
      </c>
      <c r="G253" s="19">
        <v>2</v>
      </c>
      <c r="I253" s="3">
        <f t="shared" si="90"/>
        <v>1</v>
      </c>
      <c r="J253" s="3">
        <f t="shared" si="91"/>
        <v>1</v>
      </c>
      <c r="K253" s="3">
        <f t="shared" si="92"/>
      </c>
      <c r="L253" s="3">
        <f t="shared" si="93"/>
      </c>
      <c r="M253" s="3">
        <f t="shared" si="94"/>
      </c>
      <c r="N253" s="3">
        <f t="shared" si="95"/>
      </c>
      <c r="O253" s="2">
        <f t="shared" si="96"/>
        <v>0</v>
      </c>
      <c r="P253" s="2">
        <f t="shared" si="97"/>
        <v>0</v>
      </c>
      <c r="Q253" s="3">
        <v>0</v>
      </c>
      <c r="R253" s="3">
        <v>0</v>
      </c>
      <c r="S253" s="3">
        <v>0</v>
      </c>
      <c r="T253" s="3">
        <v>0</v>
      </c>
      <c r="AS253" s="2">
        <f t="shared" si="98"/>
        <v>4</v>
      </c>
      <c r="AT253" s="2">
        <f t="shared" si="99"/>
        <v>0</v>
      </c>
      <c r="AU253">
        <v>1</v>
      </c>
      <c r="AV253">
        <v>2</v>
      </c>
      <c r="AW253">
        <v>0</v>
      </c>
      <c r="AX253">
        <v>0</v>
      </c>
      <c r="AY253">
        <v>3</v>
      </c>
      <c r="AZ253">
        <v>1</v>
      </c>
      <c r="BA253">
        <v>0</v>
      </c>
      <c r="BB253">
        <v>0</v>
      </c>
      <c r="BC253">
        <v>1</v>
      </c>
      <c r="BD253">
        <v>0</v>
      </c>
      <c r="BE253">
        <v>0</v>
      </c>
      <c r="BF253">
        <v>0</v>
      </c>
      <c r="BG253">
        <v>1</v>
      </c>
      <c r="BH253">
        <v>0</v>
      </c>
      <c r="BI253">
        <v>2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2</v>
      </c>
      <c r="BP253">
        <v>1</v>
      </c>
      <c r="BQ253">
        <v>2</v>
      </c>
      <c r="BR253">
        <v>0</v>
      </c>
    </row>
    <row r="254" spans="1:70" ht="12.75">
      <c r="A254" s="1" t="s">
        <v>254</v>
      </c>
      <c r="B254" s="1" t="str">
        <f>IF(('soupiska týmy'!$F$28&gt;=5),'soupiska týmy'!$B$5,"")</f>
        <v>Ottawa Senators</v>
      </c>
      <c r="C254" s="16" t="s">
        <v>19</v>
      </c>
      <c r="D254" s="7" t="s">
        <v>326</v>
      </c>
      <c r="E254" s="1">
        <v>4</v>
      </c>
      <c r="F254" s="16" t="s">
        <v>23</v>
      </c>
      <c r="G254" s="19">
        <v>2</v>
      </c>
      <c r="I254" s="3">
        <f t="shared" si="90"/>
        <v>1</v>
      </c>
      <c r="J254" s="3">
        <f t="shared" si="91"/>
        <v>1</v>
      </c>
      <c r="K254" s="3">
        <f t="shared" si="92"/>
      </c>
      <c r="L254" s="3">
        <f t="shared" si="93"/>
      </c>
      <c r="M254" s="3">
        <f t="shared" si="94"/>
      </c>
      <c r="N254" s="3">
        <f t="shared" si="95"/>
      </c>
      <c r="O254" s="2">
        <f t="shared" si="96"/>
        <v>0</v>
      </c>
      <c r="P254" s="2">
        <f t="shared" si="97"/>
        <v>0</v>
      </c>
      <c r="Q254" s="3">
        <v>0</v>
      </c>
      <c r="R254" s="3">
        <v>0</v>
      </c>
      <c r="S254" s="3">
        <v>0</v>
      </c>
      <c r="T254" s="3">
        <v>0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2">
        <f t="shared" si="98"/>
        <v>1</v>
      </c>
      <c r="AT254" s="2">
        <f t="shared" si="99"/>
        <v>0</v>
      </c>
      <c r="AU254">
        <v>0</v>
      </c>
      <c r="AV254">
        <v>1</v>
      </c>
      <c r="AW254">
        <v>0</v>
      </c>
      <c r="AX254">
        <v>0</v>
      </c>
      <c r="AY254">
        <v>1</v>
      </c>
      <c r="AZ254">
        <v>0</v>
      </c>
      <c r="BA254">
        <v>0</v>
      </c>
      <c r="BB254">
        <v>0</v>
      </c>
      <c r="BC254">
        <v>1</v>
      </c>
      <c r="BD254">
        <v>0</v>
      </c>
      <c r="BE254">
        <v>0</v>
      </c>
      <c r="BF254">
        <v>0</v>
      </c>
      <c r="BG254">
        <v>1</v>
      </c>
      <c r="BH254">
        <v>0</v>
      </c>
      <c r="BI254">
        <v>1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1</v>
      </c>
      <c r="BP254">
        <v>1</v>
      </c>
      <c r="BQ254">
        <v>0</v>
      </c>
      <c r="BR254">
        <v>0</v>
      </c>
    </row>
    <row r="255" spans="1:46" ht="12.75">
      <c r="A255" s="1" t="s">
        <v>248</v>
      </c>
      <c r="B255" s="1" t="str">
        <f>IF(('soupiska týmy'!$F$28&gt;=5),'soupiska týmy'!$B$5,"")</f>
        <v>Ottawa Senators</v>
      </c>
      <c r="C255" s="16" t="s">
        <v>19</v>
      </c>
      <c r="D255" s="7" t="s">
        <v>323</v>
      </c>
      <c r="E255" s="1">
        <v>3</v>
      </c>
      <c r="F255" s="16" t="s">
        <v>23</v>
      </c>
      <c r="G255" s="19">
        <v>1</v>
      </c>
      <c r="I255" s="3">
        <f t="shared" si="90"/>
        <v>1</v>
      </c>
      <c r="J255" s="3">
        <f t="shared" si="91"/>
        <v>1</v>
      </c>
      <c r="K255" s="3">
        <f t="shared" si="92"/>
      </c>
      <c r="L255" s="3">
        <f t="shared" si="93"/>
      </c>
      <c r="M255" s="3">
        <f t="shared" si="94"/>
      </c>
      <c r="N255" s="3">
        <f t="shared" si="95"/>
      </c>
      <c r="O255" s="2">
        <f t="shared" si="96"/>
        <v>0</v>
      </c>
      <c r="P255" s="2">
        <f t="shared" si="97"/>
        <v>1</v>
      </c>
      <c r="Q255" s="3">
        <v>0</v>
      </c>
      <c r="R255" s="3">
        <v>0</v>
      </c>
      <c r="S255" s="3">
        <v>0</v>
      </c>
      <c r="T255" s="3">
        <v>0</v>
      </c>
      <c r="U255" s="3">
        <v>1</v>
      </c>
      <c r="V255" s="3">
        <v>0</v>
      </c>
      <c r="W255" s="3">
        <v>0</v>
      </c>
      <c r="X255" s="3">
        <v>1</v>
      </c>
      <c r="Y255" s="3">
        <v>1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1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2">
        <f t="shared" si="98"/>
        <v>0</v>
      </c>
      <c r="AT255" s="2">
        <f t="shared" si="99"/>
        <v>0</v>
      </c>
    </row>
    <row r="256" spans="1:70" ht="12.75">
      <c r="A256" s="1" t="s">
        <v>216</v>
      </c>
      <c r="B256" s="1" t="str">
        <f>IF(('soupiska týmy'!$F$28&gt;=5),'soupiska týmy'!$B$5,"")</f>
        <v>Ottawa Senators</v>
      </c>
      <c r="C256" s="16" t="s">
        <v>19</v>
      </c>
      <c r="D256" s="7" t="s">
        <v>321</v>
      </c>
      <c r="E256" s="1">
        <v>3</v>
      </c>
      <c r="F256" s="16" t="s">
        <v>23</v>
      </c>
      <c r="G256" s="19">
        <v>1</v>
      </c>
      <c r="I256" s="3">
        <f t="shared" si="90"/>
        <v>1</v>
      </c>
      <c r="J256" s="3">
        <f t="shared" si="91"/>
        <v>1</v>
      </c>
      <c r="K256" s="3">
        <f t="shared" si="92"/>
      </c>
      <c r="L256" s="3">
        <f t="shared" si="93"/>
      </c>
      <c r="M256" s="3">
        <f t="shared" si="94"/>
      </c>
      <c r="N256" s="3">
        <f t="shared" si="95"/>
      </c>
      <c r="O256" s="2">
        <f t="shared" si="96"/>
        <v>0</v>
      </c>
      <c r="P256" s="2">
        <f t="shared" si="97"/>
        <v>0</v>
      </c>
      <c r="Q256" s="3">
        <v>0</v>
      </c>
      <c r="R256" s="3">
        <v>0</v>
      </c>
      <c r="S256" s="3">
        <v>0</v>
      </c>
      <c r="T256" s="3">
        <v>0</v>
      </c>
      <c r="AS256" s="2">
        <f t="shared" si="98"/>
        <v>2</v>
      </c>
      <c r="AT256" s="2">
        <f t="shared" si="99"/>
        <v>1</v>
      </c>
      <c r="AU256">
        <v>0</v>
      </c>
      <c r="AV256">
        <v>0</v>
      </c>
      <c r="AW256">
        <v>0</v>
      </c>
      <c r="AX256">
        <v>0</v>
      </c>
      <c r="AY256">
        <v>2</v>
      </c>
      <c r="AZ256">
        <v>0</v>
      </c>
      <c r="BA256">
        <v>0</v>
      </c>
      <c r="BB256">
        <v>0</v>
      </c>
      <c r="BC256">
        <v>1</v>
      </c>
      <c r="BD256">
        <v>0</v>
      </c>
      <c r="BE256">
        <v>1</v>
      </c>
      <c r="BF256">
        <v>0</v>
      </c>
      <c r="BG256">
        <v>0</v>
      </c>
      <c r="BH256">
        <v>1</v>
      </c>
      <c r="BI256">
        <v>1</v>
      </c>
      <c r="BJ256">
        <v>1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3</v>
      </c>
      <c r="BQ256">
        <v>0</v>
      </c>
      <c r="BR256">
        <v>0</v>
      </c>
    </row>
    <row r="257" spans="1:46" ht="12.75">
      <c r="A257" s="1" t="s">
        <v>204</v>
      </c>
      <c r="B257" s="1" t="str">
        <f>IF(('soupiska týmy'!$F$28&gt;=5),'soupiska týmy'!$B$5,"")</f>
        <v>Ottawa Senators</v>
      </c>
      <c r="C257" s="16" t="s">
        <v>19</v>
      </c>
      <c r="D257" s="7" t="s">
        <v>325</v>
      </c>
      <c r="E257" s="1">
        <v>2</v>
      </c>
      <c r="F257" s="16" t="s">
        <v>23</v>
      </c>
      <c r="G257" s="19">
        <v>3</v>
      </c>
      <c r="H257" t="s">
        <v>53</v>
      </c>
      <c r="I257" s="3">
        <f t="shared" si="90"/>
        <v>1</v>
      </c>
      <c r="J257" s="3">
        <f t="shared" si="91"/>
      </c>
      <c r="K257" s="3">
        <f t="shared" si="92"/>
      </c>
      <c r="L257" s="3">
        <f t="shared" si="93"/>
        <v>1</v>
      </c>
      <c r="M257" s="3">
        <f t="shared" si="94"/>
      </c>
      <c r="N257" s="3">
        <f t="shared" si="95"/>
      </c>
      <c r="O257" s="2">
        <f t="shared" si="96"/>
        <v>1</v>
      </c>
      <c r="P257" s="2">
        <f t="shared" si="97"/>
        <v>0</v>
      </c>
      <c r="Q257" s="3">
        <v>0</v>
      </c>
      <c r="R257" s="3">
        <v>0</v>
      </c>
      <c r="S257" s="3">
        <v>0</v>
      </c>
      <c r="T257" s="3">
        <v>0</v>
      </c>
      <c r="U257" s="3">
        <v>2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1</v>
      </c>
      <c r="AB257" s="3">
        <v>0</v>
      </c>
      <c r="AC257" s="3">
        <v>0</v>
      </c>
      <c r="AD257" s="3">
        <v>1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1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2">
        <f t="shared" si="98"/>
        <v>0</v>
      </c>
      <c r="AT257" s="2">
        <f t="shared" si="99"/>
        <v>0</v>
      </c>
    </row>
    <row r="258" spans="1:46" ht="12.75">
      <c r="A258" s="1" t="s">
        <v>229</v>
      </c>
      <c r="B258" s="1" t="str">
        <f>IF(('soupiska týmy'!$F$28&gt;=5),'soupiska týmy'!$B$5,"")</f>
        <v>Ottawa Senators</v>
      </c>
      <c r="C258" s="16" t="s">
        <v>19</v>
      </c>
      <c r="D258" s="7" t="s">
        <v>322</v>
      </c>
      <c r="E258" s="1">
        <v>2</v>
      </c>
      <c r="F258" s="16" t="s">
        <v>23</v>
      </c>
      <c r="G258" s="19">
        <v>0</v>
      </c>
      <c r="I258" s="3">
        <f t="shared" si="90"/>
        <v>1</v>
      </c>
      <c r="J258" s="3">
        <f t="shared" si="91"/>
        <v>1</v>
      </c>
      <c r="K258" s="3">
        <f t="shared" si="92"/>
      </c>
      <c r="L258" s="3">
        <f t="shared" si="93"/>
      </c>
      <c r="M258" s="3">
        <f t="shared" si="94"/>
      </c>
      <c r="N258" s="3">
        <f t="shared" si="95"/>
        <v>1</v>
      </c>
      <c r="O258" s="2">
        <f t="shared" si="96"/>
        <v>1</v>
      </c>
      <c r="P258" s="2">
        <f t="shared" si="97"/>
        <v>1</v>
      </c>
      <c r="Q258" s="3">
        <v>0</v>
      </c>
      <c r="R258" s="3">
        <v>0</v>
      </c>
      <c r="S258" s="3">
        <v>0</v>
      </c>
      <c r="T258" s="3">
        <v>0</v>
      </c>
      <c r="U258" s="3">
        <v>1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1</v>
      </c>
      <c r="AC258" s="3">
        <v>0</v>
      </c>
      <c r="AD258" s="3">
        <v>1</v>
      </c>
      <c r="AE258" s="3">
        <v>0</v>
      </c>
      <c r="AF258" s="3">
        <v>0</v>
      </c>
      <c r="AG258" s="3">
        <v>1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1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2">
        <f t="shared" si="98"/>
        <v>0</v>
      </c>
      <c r="AT258" s="2">
        <f t="shared" si="99"/>
        <v>0</v>
      </c>
    </row>
    <row r="259" spans="1:70" ht="12.75">
      <c r="A259" s="1" t="s">
        <v>72</v>
      </c>
      <c r="B259" s="1" t="str">
        <f>IF(('soupiska týmy'!$F$28&gt;=5),'soupiska týmy'!$B$5,"")</f>
        <v>Ottawa Senators</v>
      </c>
      <c r="C259" s="16" t="s">
        <v>19</v>
      </c>
      <c r="D259" s="7" t="s">
        <v>328</v>
      </c>
      <c r="E259" s="1">
        <v>0</v>
      </c>
      <c r="F259" s="16" t="s">
        <v>23</v>
      </c>
      <c r="G259" s="19">
        <v>3</v>
      </c>
      <c r="I259" s="3">
        <f t="shared" si="90"/>
        <v>1</v>
      </c>
      <c r="J259" s="3">
        <f t="shared" si="91"/>
      </c>
      <c r="K259" s="3">
        <f t="shared" si="92"/>
      </c>
      <c r="L259" s="3">
        <f t="shared" si="93"/>
      </c>
      <c r="M259" s="3">
        <f t="shared" si="94"/>
        <v>1</v>
      </c>
      <c r="N259" s="3">
        <f t="shared" si="95"/>
      </c>
      <c r="O259" s="2">
        <f t="shared" si="96"/>
        <v>0</v>
      </c>
      <c r="P259" s="2">
        <f t="shared" si="97"/>
        <v>0</v>
      </c>
      <c r="Q259" s="3">
        <v>0</v>
      </c>
      <c r="R259" s="3">
        <v>0</v>
      </c>
      <c r="S259" s="3">
        <v>0</v>
      </c>
      <c r="T259" s="3">
        <v>0</v>
      </c>
      <c r="AS259" s="2">
        <f t="shared" si="98"/>
        <v>2</v>
      </c>
      <c r="AT259" s="2">
        <f t="shared" si="99"/>
        <v>3</v>
      </c>
      <c r="AU259">
        <v>0</v>
      </c>
      <c r="AV259">
        <v>0</v>
      </c>
      <c r="AW259">
        <v>1</v>
      </c>
      <c r="AX259">
        <v>0</v>
      </c>
      <c r="AY259">
        <v>0</v>
      </c>
      <c r="AZ259">
        <v>0</v>
      </c>
      <c r="BA259">
        <v>1</v>
      </c>
      <c r="BB259">
        <v>0</v>
      </c>
      <c r="BC259">
        <v>0</v>
      </c>
      <c r="BD259">
        <v>0</v>
      </c>
      <c r="BE259">
        <v>0</v>
      </c>
      <c r="BF259">
        <v>1</v>
      </c>
      <c r="BG259">
        <v>0</v>
      </c>
      <c r="BH259">
        <v>0</v>
      </c>
      <c r="BI259">
        <v>0</v>
      </c>
      <c r="BJ259">
        <v>1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1</v>
      </c>
    </row>
    <row r="260" spans="1:46" ht="12.75">
      <c r="A260" s="1" t="s">
        <v>32</v>
      </c>
      <c r="B260" s="1" t="str">
        <f>IF(('soupiska týmy'!$F$28&gt;=5),'soupiska týmy'!$B$5,"")</f>
        <v>Ottawa Senators</v>
      </c>
      <c r="C260" s="16" t="s">
        <v>19</v>
      </c>
      <c r="D260" s="7" t="s">
        <v>324</v>
      </c>
      <c r="E260" s="1">
        <v>8</v>
      </c>
      <c r="F260" s="16" t="s">
        <v>23</v>
      </c>
      <c r="G260" s="19">
        <v>3</v>
      </c>
      <c r="I260" s="3">
        <f t="shared" si="90"/>
        <v>1</v>
      </c>
      <c r="J260" s="3">
        <f t="shared" si="91"/>
        <v>1</v>
      </c>
      <c r="K260" s="3">
        <f t="shared" si="92"/>
      </c>
      <c r="L260" s="3">
        <f t="shared" si="93"/>
      </c>
      <c r="M260" s="3">
        <f t="shared" si="94"/>
      </c>
      <c r="N260" s="3">
        <f t="shared" si="95"/>
      </c>
      <c r="O260" s="2">
        <f t="shared" si="96"/>
        <v>0</v>
      </c>
      <c r="P260" s="2">
        <f t="shared" si="97"/>
        <v>0</v>
      </c>
      <c r="Q260" s="3">
        <v>0</v>
      </c>
      <c r="R260" s="3">
        <v>0</v>
      </c>
      <c r="S260" s="3">
        <v>0</v>
      </c>
      <c r="T260" s="3">
        <v>0</v>
      </c>
      <c r="U260" s="3">
        <v>2</v>
      </c>
      <c r="V260" s="3">
        <v>3</v>
      </c>
      <c r="W260" s="3">
        <v>0</v>
      </c>
      <c r="X260" s="3">
        <v>0</v>
      </c>
      <c r="Y260" s="3">
        <v>3</v>
      </c>
      <c r="Z260" s="3">
        <v>0</v>
      </c>
      <c r="AA260" s="3">
        <v>0</v>
      </c>
      <c r="AB260" s="3">
        <v>0</v>
      </c>
      <c r="AC260" s="3">
        <v>2</v>
      </c>
      <c r="AD260" s="3">
        <v>0</v>
      </c>
      <c r="AE260" s="3">
        <v>0</v>
      </c>
      <c r="AF260" s="3">
        <v>0</v>
      </c>
      <c r="AG260" s="3">
        <v>1</v>
      </c>
      <c r="AH260" s="3">
        <v>1</v>
      </c>
      <c r="AI260" s="3">
        <v>0</v>
      </c>
      <c r="AJ260" s="3">
        <v>0</v>
      </c>
      <c r="AK260" s="3">
        <v>0</v>
      </c>
      <c r="AL260" s="3">
        <v>1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2">
        <f t="shared" si="98"/>
        <v>0</v>
      </c>
      <c r="AT260" s="2">
        <f t="shared" si="99"/>
        <v>0</v>
      </c>
    </row>
    <row r="261" spans="1:70" ht="12.75">
      <c r="A261" s="1" t="s">
        <v>49</v>
      </c>
      <c r="B261" s="1" t="str">
        <f>IF(('soupiska týmy'!$F$28&gt;=5),'soupiska týmy'!$B$5,"")</f>
        <v>Ottawa Senators</v>
      </c>
      <c r="C261" s="16" t="s">
        <v>19</v>
      </c>
      <c r="D261" s="7" t="s">
        <v>323</v>
      </c>
      <c r="E261" s="1">
        <v>4</v>
      </c>
      <c r="F261" s="16" t="s">
        <v>23</v>
      </c>
      <c r="G261" s="19">
        <v>3</v>
      </c>
      <c r="H261" t="s">
        <v>53</v>
      </c>
      <c r="I261" s="3">
        <f t="shared" si="90"/>
        <v>1</v>
      </c>
      <c r="J261" s="3">
        <f t="shared" si="91"/>
      </c>
      <c r="K261" s="3">
        <f t="shared" si="92"/>
        <v>1</v>
      </c>
      <c r="L261" s="3">
        <f t="shared" si="93"/>
      </c>
      <c r="M261" s="3">
        <f t="shared" si="94"/>
      </c>
      <c r="N261" s="3">
        <f t="shared" si="95"/>
      </c>
      <c r="O261" s="2">
        <f t="shared" si="96"/>
        <v>0</v>
      </c>
      <c r="P261" s="2">
        <f t="shared" si="97"/>
        <v>0</v>
      </c>
      <c r="Q261" s="3">
        <v>0</v>
      </c>
      <c r="R261" s="3">
        <v>0</v>
      </c>
      <c r="S261" s="3">
        <v>0</v>
      </c>
      <c r="T261" s="3">
        <v>0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S261" s="2">
        <f t="shared" si="98"/>
        <v>3</v>
      </c>
      <c r="AT261" s="2">
        <f t="shared" si="99"/>
        <v>0</v>
      </c>
      <c r="AU261">
        <v>1</v>
      </c>
      <c r="AV261">
        <v>1</v>
      </c>
      <c r="AW261">
        <v>1</v>
      </c>
      <c r="AX261">
        <v>0</v>
      </c>
      <c r="AY261">
        <v>0</v>
      </c>
      <c r="AZ261">
        <v>1</v>
      </c>
      <c r="BA261">
        <v>1</v>
      </c>
      <c r="BB261">
        <v>0</v>
      </c>
      <c r="BC261">
        <v>1</v>
      </c>
      <c r="BD261">
        <v>0</v>
      </c>
      <c r="BE261">
        <v>0</v>
      </c>
      <c r="BF261">
        <v>0</v>
      </c>
      <c r="BG261">
        <v>1</v>
      </c>
      <c r="BH261">
        <v>0</v>
      </c>
      <c r="BI261">
        <v>1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1</v>
      </c>
      <c r="BP261">
        <v>1</v>
      </c>
      <c r="BQ261">
        <v>0</v>
      </c>
      <c r="BR261">
        <v>0</v>
      </c>
    </row>
    <row r="262" spans="1:46" ht="12.75">
      <c r="A262" s="1" t="s">
        <v>13</v>
      </c>
      <c r="B262" s="1" t="str">
        <f>IF(('soupiska týmy'!$F$28&gt;=5),'soupiska týmy'!$B$5,"")</f>
        <v>Ottawa Senators</v>
      </c>
      <c r="C262" s="16" t="s">
        <v>19</v>
      </c>
      <c r="D262" s="7" t="s">
        <v>326</v>
      </c>
      <c r="E262" s="1">
        <v>7</v>
      </c>
      <c r="F262" s="16" t="s">
        <v>23</v>
      </c>
      <c r="G262" s="19">
        <v>1</v>
      </c>
      <c r="I262" s="3">
        <f aca="true" t="shared" si="100" ref="I262:I284">IF((G262&lt;&gt;""),1,"")</f>
        <v>1</v>
      </c>
      <c r="J262" s="3">
        <f aca="true" t="shared" si="101" ref="J262:J284">IF((G262&lt;&gt;""),IF(AND((E262&gt;G262),(H262="")),1,""),"")</f>
        <v>1</v>
      </c>
      <c r="K262" s="3">
        <f aca="true" t="shared" si="102" ref="K262:K284">IF((G262&lt;&gt;""),IF(AND((E262&gt;G262),(H262="p")),1,""),"")</f>
      </c>
      <c r="L262" s="3">
        <f aca="true" t="shared" si="103" ref="L262:L284">IF((G262&lt;&gt;""),IF(AND((G262&gt;E262),(H262="p")),1,""),"")</f>
      </c>
      <c r="M262" s="3">
        <f aca="true" t="shared" si="104" ref="M262:M284">IF((G262&lt;&gt;""),IF(AND((G262&gt;E262),(H262="")),1,""),"")</f>
      </c>
      <c r="N262" s="3">
        <f aca="true" t="shared" si="105" ref="N262:N284">IF(AND((G262&lt;&gt;""),(G262=0)),1,"")</f>
      </c>
      <c r="O262" s="2">
        <f aca="true" t="shared" si="106" ref="O262:O284">(((((S262+W262)+AA262)+AE262)+AI262)+AM262)+AQ262</f>
        <v>1</v>
      </c>
      <c r="P262" s="2">
        <f aca="true" t="shared" si="107" ref="P262:P284">(((((T262+X262)+AB262)+AF262)+AJ262)+AN262)+AR262</f>
        <v>0</v>
      </c>
      <c r="Q262" s="3">
        <v>0</v>
      </c>
      <c r="R262" s="3">
        <v>0</v>
      </c>
      <c r="S262" s="3">
        <v>0</v>
      </c>
      <c r="T262" s="3">
        <v>0</v>
      </c>
      <c r="U262" s="3">
        <v>2</v>
      </c>
      <c r="V262" s="3">
        <v>0</v>
      </c>
      <c r="W262" s="3">
        <v>1</v>
      </c>
      <c r="X262" s="3">
        <v>0</v>
      </c>
      <c r="Y262" s="3">
        <v>0</v>
      </c>
      <c r="Z262" s="3">
        <v>1</v>
      </c>
      <c r="AA262" s="3">
        <v>0</v>
      </c>
      <c r="AB262" s="3">
        <v>0</v>
      </c>
      <c r="AC262" s="3">
        <v>1</v>
      </c>
      <c r="AD262" s="3">
        <v>1</v>
      </c>
      <c r="AE262" s="3">
        <v>0</v>
      </c>
      <c r="AF262" s="3">
        <v>0</v>
      </c>
      <c r="AG262" s="3">
        <v>3</v>
      </c>
      <c r="AH262" s="3">
        <v>0</v>
      </c>
      <c r="AI262" s="3">
        <v>0</v>
      </c>
      <c r="AJ262" s="3">
        <v>0</v>
      </c>
      <c r="AK262" s="3">
        <v>1</v>
      </c>
      <c r="AL262" s="3">
        <v>1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2">
        <f aca="true" t="shared" si="108" ref="AS262:AS284">((((AW262+BA262)+BE262)+BI262)+BM262)+BQ262</f>
        <v>0</v>
      </c>
      <c r="AT262" s="2">
        <f aca="true" t="shared" si="109" ref="AT262:AT284">((((AX262+BB262)+BF262)+BJ262)+BN262)+BR262</f>
        <v>0</v>
      </c>
    </row>
    <row r="263" spans="1:46" ht="12.75">
      <c r="A263" s="1" t="s">
        <v>21</v>
      </c>
      <c r="B263" s="1" t="str">
        <f>IF(('soupiska týmy'!$F$28&gt;=5),'soupiska týmy'!$B$5,"")</f>
        <v>Ottawa Senators</v>
      </c>
      <c r="C263" s="16" t="s">
        <v>19</v>
      </c>
      <c r="D263" s="7" t="s">
        <v>321</v>
      </c>
      <c r="E263" s="1">
        <v>3</v>
      </c>
      <c r="F263" s="16" t="s">
        <v>23</v>
      </c>
      <c r="G263" s="19">
        <v>6</v>
      </c>
      <c r="I263" s="3">
        <f t="shared" si="100"/>
        <v>1</v>
      </c>
      <c r="J263" s="3">
        <f t="shared" si="101"/>
      </c>
      <c r="K263" s="3">
        <f t="shared" si="102"/>
      </c>
      <c r="L263" s="3">
        <f t="shared" si="103"/>
      </c>
      <c r="M263" s="3">
        <f t="shared" si="104"/>
        <v>1</v>
      </c>
      <c r="N263" s="3">
        <f t="shared" si="105"/>
      </c>
      <c r="O263" s="2">
        <f t="shared" si="106"/>
        <v>0</v>
      </c>
      <c r="P263" s="2">
        <f t="shared" si="107"/>
        <v>2</v>
      </c>
      <c r="Q263" s="3">
        <v>0</v>
      </c>
      <c r="R263" s="3">
        <v>0</v>
      </c>
      <c r="S263" s="3">
        <v>0</v>
      </c>
      <c r="T263" s="3">
        <v>0</v>
      </c>
      <c r="U263" s="3">
        <v>1</v>
      </c>
      <c r="V263" s="3">
        <v>0</v>
      </c>
      <c r="W263" s="3">
        <v>0</v>
      </c>
      <c r="X263" s="3">
        <v>0</v>
      </c>
      <c r="Y263" s="3">
        <v>1</v>
      </c>
      <c r="Z263" s="3">
        <v>1</v>
      </c>
      <c r="AA263" s="3">
        <v>0</v>
      </c>
      <c r="AB263" s="3">
        <v>0</v>
      </c>
      <c r="AC263" s="3">
        <v>1</v>
      </c>
      <c r="AD263" s="3">
        <v>0</v>
      </c>
      <c r="AE263" s="3">
        <v>0</v>
      </c>
      <c r="AF263" s="3">
        <v>1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1</v>
      </c>
      <c r="AM263" s="3">
        <v>0</v>
      </c>
      <c r="AN263" s="3">
        <v>1</v>
      </c>
      <c r="AO263" s="3">
        <v>0</v>
      </c>
      <c r="AP263" s="3">
        <v>0</v>
      </c>
      <c r="AQ263" s="3">
        <v>0</v>
      </c>
      <c r="AR263" s="3">
        <v>0</v>
      </c>
      <c r="AS263" s="2">
        <f t="shared" si="108"/>
        <v>0</v>
      </c>
      <c r="AT263" s="2">
        <f t="shared" si="109"/>
        <v>0</v>
      </c>
    </row>
    <row r="264" spans="1:70" ht="12.75">
      <c r="A264" s="1" t="s">
        <v>257</v>
      </c>
      <c r="B264" s="1" t="str">
        <f>IF(('soupiska týmy'!$F$28&gt;=5),'soupiska týmy'!$B$5,"")</f>
        <v>Ottawa Senators</v>
      </c>
      <c r="C264" s="16" t="s">
        <v>19</v>
      </c>
      <c r="D264" s="7" t="s">
        <v>325</v>
      </c>
      <c r="E264" s="1">
        <v>5</v>
      </c>
      <c r="F264" s="16" t="s">
        <v>23</v>
      </c>
      <c r="G264" s="19">
        <v>6</v>
      </c>
      <c r="I264" s="3">
        <f t="shared" si="100"/>
        <v>1</v>
      </c>
      <c r="J264" s="3">
        <f t="shared" si="101"/>
      </c>
      <c r="K264" s="3">
        <f t="shared" si="102"/>
      </c>
      <c r="L264" s="3">
        <f t="shared" si="103"/>
      </c>
      <c r="M264" s="3">
        <f t="shared" si="104"/>
        <v>1</v>
      </c>
      <c r="N264" s="3">
        <f t="shared" si="105"/>
      </c>
      <c r="O264" s="2">
        <f t="shared" si="106"/>
        <v>0</v>
      </c>
      <c r="P264" s="2">
        <f t="shared" si="107"/>
        <v>0</v>
      </c>
      <c r="Q264" s="3">
        <v>0</v>
      </c>
      <c r="R264" s="3">
        <v>0</v>
      </c>
      <c r="S264" s="3">
        <v>0</v>
      </c>
      <c r="T264" s="3">
        <v>0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2">
        <f t="shared" si="108"/>
        <v>2</v>
      </c>
      <c r="AT264" s="2">
        <f t="shared" si="109"/>
        <v>0</v>
      </c>
      <c r="AU264">
        <v>1</v>
      </c>
      <c r="AV264">
        <v>1</v>
      </c>
      <c r="AW264">
        <v>0</v>
      </c>
      <c r="AX264">
        <v>0</v>
      </c>
      <c r="AY264">
        <v>1</v>
      </c>
      <c r="AZ264">
        <v>1</v>
      </c>
      <c r="BA264">
        <v>0</v>
      </c>
      <c r="BB264">
        <v>0</v>
      </c>
      <c r="BC264">
        <v>1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1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2</v>
      </c>
      <c r="BP264">
        <v>0</v>
      </c>
      <c r="BQ264">
        <v>1</v>
      </c>
      <c r="BR264">
        <v>0</v>
      </c>
    </row>
    <row r="265" spans="1:46" ht="12.75">
      <c r="A265" s="1" t="s">
        <v>250</v>
      </c>
      <c r="B265" s="1" t="str">
        <f>IF(('soupiska týmy'!$F$28&gt;=5),'soupiska týmy'!$B$5,"")</f>
        <v>Ottawa Senators</v>
      </c>
      <c r="C265" s="16" t="s">
        <v>19</v>
      </c>
      <c r="D265" s="7" t="s">
        <v>328</v>
      </c>
      <c r="E265" s="1">
        <v>1</v>
      </c>
      <c r="F265" s="16" t="s">
        <v>23</v>
      </c>
      <c r="G265" s="19">
        <v>2</v>
      </c>
      <c r="I265" s="3">
        <f t="shared" si="100"/>
        <v>1</v>
      </c>
      <c r="J265" s="3">
        <f t="shared" si="101"/>
      </c>
      <c r="K265" s="3">
        <f t="shared" si="102"/>
      </c>
      <c r="L265" s="3">
        <f t="shared" si="103"/>
      </c>
      <c r="M265" s="3">
        <f t="shared" si="104"/>
        <v>1</v>
      </c>
      <c r="N265" s="3">
        <f t="shared" si="105"/>
      </c>
      <c r="O265" s="2">
        <f t="shared" si="106"/>
        <v>0</v>
      </c>
      <c r="P265" s="2">
        <f t="shared" si="107"/>
        <v>2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2</v>
      </c>
      <c r="AG265" s="3">
        <v>1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2">
        <f t="shared" si="108"/>
        <v>0</v>
      </c>
      <c r="AT265" s="2">
        <f t="shared" si="109"/>
        <v>0</v>
      </c>
    </row>
    <row r="266" spans="1:70" ht="12.75">
      <c r="A266" s="1" t="s">
        <v>245</v>
      </c>
      <c r="B266" s="1" t="str">
        <f>IF(('soupiska týmy'!$F$28&gt;=5),'soupiska týmy'!$B$5,"")</f>
        <v>Ottawa Senators</v>
      </c>
      <c r="C266" s="16" t="s">
        <v>19</v>
      </c>
      <c r="D266" s="7" t="s">
        <v>322</v>
      </c>
      <c r="E266" s="1">
        <v>3</v>
      </c>
      <c r="F266" s="16" t="s">
        <v>23</v>
      </c>
      <c r="G266" s="19">
        <v>1</v>
      </c>
      <c r="I266" s="3">
        <f t="shared" si="100"/>
        <v>1</v>
      </c>
      <c r="J266" s="3">
        <f t="shared" si="101"/>
        <v>1</v>
      </c>
      <c r="K266" s="3">
        <f t="shared" si="102"/>
      </c>
      <c r="L266" s="3">
        <f t="shared" si="103"/>
      </c>
      <c r="M266" s="3">
        <f t="shared" si="104"/>
      </c>
      <c r="N266" s="3">
        <f t="shared" si="105"/>
      </c>
      <c r="O266" s="2">
        <f t="shared" si="106"/>
        <v>0</v>
      </c>
      <c r="P266" s="2">
        <f t="shared" si="107"/>
        <v>0</v>
      </c>
      <c r="Q266" s="3">
        <v>0</v>
      </c>
      <c r="R266" s="3">
        <v>0</v>
      </c>
      <c r="S266" s="3">
        <v>0</v>
      </c>
      <c r="T266" s="3">
        <v>0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2">
        <f t="shared" si="108"/>
        <v>1</v>
      </c>
      <c r="AT266" s="2">
        <f t="shared" si="109"/>
        <v>1</v>
      </c>
      <c r="AU266">
        <v>0</v>
      </c>
      <c r="AV266">
        <v>0</v>
      </c>
      <c r="AW266">
        <v>0</v>
      </c>
      <c r="AX266">
        <v>1</v>
      </c>
      <c r="AY266">
        <v>1</v>
      </c>
      <c r="AZ266">
        <v>0</v>
      </c>
      <c r="BA266">
        <v>1</v>
      </c>
      <c r="BB266">
        <v>0</v>
      </c>
      <c r="BC266">
        <v>2</v>
      </c>
      <c r="BD266">
        <v>0</v>
      </c>
      <c r="BE266">
        <v>0</v>
      </c>
      <c r="BF266">
        <v>0</v>
      </c>
      <c r="BG266">
        <v>0</v>
      </c>
      <c r="BH266">
        <v>1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</row>
    <row r="267" spans="1:70" ht="12.75">
      <c r="A267" s="1" t="s">
        <v>242</v>
      </c>
      <c r="B267" s="1" t="str">
        <f>IF(('soupiska týmy'!$F$28&gt;=5),'soupiska týmy'!$B$5,"")</f>
        <v>Ottawa Senators</v>
      </c>
      <c r="C267" s="16" t="s">
        <v>19</v>
      </c>
      <c r="D267" s="7" t="s">
        <v>324</v>
      </c>
      <c r="E267" s="1">
        <v>5</v>
      </c>
      <c r="F267" s="16" t="s">
        <v>23</v>
      </c>
      <c r="G267" s="19">
        <v>3</v>
      </c>
      <c r="I267" s="3">
        <f t="shared" si="100"/>
        <v>1</v>
      </c>
      <c r="J267" s="3">
        <f t="shared" si="101"/>
        <v>1</v>
      </c>
      <c r="K267" s="3">
        <f t="shared" si="102"/>
      </c>
      <c r="L267" s="3">
        <f t="shared" si="103"/>
      </c>
      <c r="M267" s="3">
        <f t="shared" si="104"/>
      </c>
      <c r="N267" s="3">
        <f t="shared" si="105"/>
      </c>
      <c r="O267" s="2">
        <f t="shared" si="106"/>
        <v>0</v>
      </c>
      <c r="P267" s="2">
        <f t="shared" si="107"/>
        <v>0</v>
      </c>
      <c r="Q267" s="3">
        <v>0</v>
      </c>
      <c r="R267" s="3">
        <v>0</v>
      </c>
      <c r="S267" s="3">
        <v>0</v>
      </c>
      <c r="T267" s="3">
        <v>0</v>
      </c>
      <c r="AS267" s="2">
        <f t="shared" si="108"/>
        <v>2</v>
      </c>
      <c r="AT267" s="2">
        <f t="shared" si="109"/>
        <v>2</v>
      </c>
      <c r="AU267">
        <v>1</v>
      </c>
      <c r="AV267">
        <v>0</v>
      </c>
      <c r="AW267">
        <v>0</v>
      </c>
      <c r="AX267">
        <v>0</v>
      </c>
      <c r="AY267">
        <v>1</v>
      </c>
      <c r="AZ267">
        <v>2</v>
      </c>
      <c r="BA267">
        <v>0</v>
      </c>
      <c r="BB267">
        <v>1</v>
      </c>
      <c r="BC267">
        <v>1</v>
      </c>
      <c r="BD267">
        <v>3</v>
      </c>
      <c r="BE267">
        <v>1</v>
      </c>
      <c r="BF267">
        <v>0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1</v>
      </c>
      <c r="BP267">
        <v>0</v>
      </c>
      <c r="BQ267">
        <v>1</v>
      </c>
      <c r="BR267">
        <v>1</v>
      </c>
    </row>
    <row r="268" spans="1:46" ht="12.75">
      <c r="A268" s="1" t="s">
        <v>228</v>
      </c>
      <c r="B268" s="1" t="str">
        <f>IF(('soupiska týmy'!$F$28&gt;=5),'soupiska týmy'!$B$5,"")</f>
        <v>Ottawa Senators</v>
      </c>
      <c r="C268" s="16" t="s">
        <v>19</v>
      </c>
      <c r="D268" s="7" t="s">
        <v>323</v>
      </c>
      <c r="E268" s="1">
        <v>1</v>
      </c>
      <c r="F268" s="16" t="s">
        <v>23</v>
      </c>
      <c r="G268" s="19">
        <v>0</v>
      </c>
      <c r="I268" s="3">
        <f t="shared" si="100"/>
        <v>1</v>
      </c>
      <c r="J268" s="3">
        <f t="shared" si="101"/>
        <v>1</v>
      </c>
      <c r="K268" s="3">
        <f t="shared" si="102"/>
      </c>
      <c r="L268" s="3">
        <f t="shared" si="103"/>
      </c>
      <c r="M268" s="3">
        <f t="shared" si="104"/>
      </c>
      <c r="N268" s="3">
        <f t="shared" si="105"/>
        <v>1</v>
      </c>
      <c r="O268" s="2">
        <f t="shared" si="106"/>
        <v>2</v>
      </c>
      <c r="P268" s="2">
        <f t="shared" si="107"/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1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2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2">
        <f t="shared" si="108"/>
        <v>0</v>
      </c>
      <c r="AT268" s="2">
        <f t="shared" si="109"/>
        <v>0</v>
      </c>
    </row>
    <row r="269" spans="1:70" ht="12.75">
      <c r="A269" s="1" t="s">
        <v>26</v>
      </c>
      <c r="B269" s="1" t="str">
        <f>IF(('soupiska týmy'!$F$28&gt;=5),'soupiska týmy'!$B$5,"")</f>
        <v>Ottawa Senators</v>
      </c>
      <c r="C269" s="16" t="s">
        <v>19</v>
      </c>
      <c r="D269" s="7" t="s">
        <v>326</v>
      </c>
      <c r="E269" s="1">
        <v>3</v>
      </c>
      <c r="F269" s="16" t="s">
        <v>23</v>
      </c>
      <c r="G269" s="19">
        <v>2</v>
      </c>
      <c r="I269" s="3">
        <f t="shared" si="100"/>
        <v>1</v>
      </c>
      <c r="J269" s="3">
        <f t="shared" si="101"/>
        <v>1</v>
      </c>
      <c r="K269" s="3">
        <f t="shared" si="102"/>
      </c>
      <c r="L269" s="3">
        <f t="shared" si="103"/>
      </c>
      <c r="M269" s="3">
        <f t="shared" si="104"/>
      </c>
      <c r="N269" s="3">
        <f t="shared" si="105"/>
      </c>
      <c r="O269" s="2">
        <f t="shared" si="106"/>
        <v>0</v>
      </c>
      <c r="P269" s="2">
        <f t="shared" si="107"/>
        <v>0</v>
      </c>
      <c r="Q269" s="3">
        <v>0</v>
      </c>
      <c r="R269" s="3">
        <v>0</v>
      </c>
      <c r="S269" s="3">
        <v>0</v>
      </c>
      <c r="T269" s="3">
        <v>0</v>
      </c>
      <c r="AS269" s="2">
        <f t="shared" si="108"/>
        <v>2</v>
      </c>
      <c r="AT269" s="2">
        <f t="shared" si="109"/>
        <v>0</v>
      </c>
      <c r="AU269">
        <v>2</v>
      </c>
      <c r="AV269">
        <v>0</v>
      </c>
      <c r="AW269">
        <v>1</v>
      </c>
      <c r="AX269">
        <v>0</v>
      </c>
      <c r="AY269">
        <v>0</v>
      </c>
      <c r="AZ269">
        <v>1</v>
      </c>
      <c r="BA269">
        <v>0</v>
      </c>
      <c r="BB269">
        <v>0</v>
      </c>
      <c r="BC269">
        <v>1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1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1</v>
      </c>
      <c r="BQ269">
        <v>0</v>
      </c>
      <c r="BR269">
        <v>0</v>
      </c>
    </row>
    <row r="270" spans="1:70" ht="12.75">
      <c r="A270" s="1" t="s">
        <v>41</v>
      </c>
      <c r="B270" s="1" t="str">
        <f>IF(('soupiska týmy'!$F$28&gt;=5),'soupiska týmy'!$B$5,"")</f>
        <v>Ottawa Senators</v>
      </c>
      <c r="C270" s="16" t="s">
        <v>19</v>
      </c>
      <c r="D270" s="7" t="s">
        <v>321</v>
      </c>
      <c r="E270" s="1">
        <v>4</v>
      </c>
      <c r="F270" s="16" t="s">
        <v>23</v>
      </c>
      <c r="G270" s="19">
        <v>1</v>
      </c>
      <c r="I270" s="3">
        <f t="shared" si="100"/>
        <v>1</v>
      </c>
      <c r="J270" s="3">
        <f t="shared" si="101"/>
        <v>1</v>
      </c>
      <c r="K270" s="3">
        <f t="shared" si="102"/>
      </c>
      <c r="L270" s="3">
        <f t="shared" si="103"/>
      </c>
      <c r="M270" s="3">
        <f t="shared" si="104"/>
      </c>
      <c r="N270" s="3">
        <f t="shared" si="105"/>
      </c>
      <c r="O270" s="2">
        <f t="shared" si="106"/>
        <v>0</v>
      </c>
      <c r="P270" s="2">
        <f t="shared" si="107"/>
        <v>0</v>
      </c>
      <c r="Q270" s="3">
        <v>0</v>
      </c>
      <c r="R270" s="3">
        <v>0</v>
      </c>
      <c r="S270" s="3">
        <v>0</v>
      </c>
      <c r="T270" s="3">
        <v>0</v>
      </c>
      <c r="AS270" s="2">
        <f t="shared" si="108"/>
        <v>2</v>
      </c>
      <c r="AT270" s="2">
        <f t="shared" si="109"/>
        <v>0</v>
      </c>
      <c r="AU270">
        <v>0</v>
      </c>
      <c r="AV270">
        <v>1</v>
      </c>
      <c r="AW270">
        <v>0</v>
      </c>
      <c r="AX270">
        <v>0</v>
      </c>
      <c r="AY270">
        <v>1</v>
      </c>
      <c r="AZ270">
        <v>1</v>
      </c>
      <c r="BA270">
        <v>1</v>
      </c>
      <c r="BB270">
        <v>0</v>
      </c>
      <c r="BC270">
        <v>1</v>
      </c>
      <c r="BD270">
        <v>1</v>
      </c>
      <c r="BE270">
        <v>1</v>
      </c>
      <c r="BF270">
        <v>0</v>
      </c>
      <c r="BG270">
        <v>2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1</v>
      </c>
      <c r="BQ270">
        <v>0</v>
      </c>
      <c r="BR270">
        <v>0</v>
      </c>
    </row>
    <row r="271" spans="1:46" ht="12.75">
      <c r="A271" s="1" t="s">
        <v>54</v>
      </c>
      <c r="B271" s="1" t="str">
        <f>IF(('soupiska týmy'!$F$28&gt;=5),'soupiska týmy'!$B$5,"")</f>
        <v>Ottawa Senators</v>
      </c>
      <c r="C271" s="16" t="s">
        <v>19</v>
      </c>
      <c r="D271" s="7" t="s">
        <v>325</v>
      </c>
      <c r="E271" s="1">
        <v>5</v>
      </c>
      <c r="F271" s="16" t="s">
        <v>23</v>
      </c>
      <c r="G271" s="19">
        <v>1</v>
      </c>
      <c r="I271" s="3">
        <f t="shared" si="100"/>
        <v>1</v>
      </c>
      <c r="J271" s="3">
        <f t="shared" si="101"/>
        <v>1</v>
      </c>
      <c r="K271" s="3">
        <f t="shared" si="102"/>
      </c>
      <c r="L271" s="3">
        <f t="shared" si="103"/>
      </c>
      <c r="M271" s="3">
        <f t="shared" si="104"/>
      </c>
      <c r="N271" s="3">
        <f t="shared" si="105"/>
      </c>
      <c r="O271" s="2">
        <f t="shared" si="106"/>
        <v>0</v>
      </c>
      <c r="P271" s="2">
        <f t="shared" si="107"/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1</v>
      </c>
      <c r="Z271" s="3">
        <v>1</v>
      </c>
      <c r="AA271" s="3">
        <v>0</v>
      </c>
      <c r="AB271" s="3">
        <v>0</v>
      </c>
      <c r="AC271" s="3">
        <v>1</v>
      </c>
      <c r="AD271" s="3">
        <v>0</v>
      </c>
      <c r="AE271" s="3">
        <v>0</v>
      </c>
      <c r="AF271" s="3">
        <v>0</v>
      </c>
      <c r="AG271" s="3">
        <v>3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2">
        <f t="shared" si="108"/>
        <v>0</v>
      </c>
      <c r="AT271" s="2">
        <f t="shared" si="109"/>
        <v>0</v>
      </c>
    </row>
    <row r="272" spans="1:46" ht="12.75">
      <c r="A272" s="1" t="s">
        <v>65</v>
      </c>
      <c r="B272" s="1" t="str">
        <f>IF(('soupiska týmy'!$F$28&gt;=5),'soupiska týmy'!$B$5,"")</f>
        <v>Ottawa Senators</v>
      </c>
      <c r="C272" s="16" t="s">
        <v>19</v>
      </c>
      <c r="D272" s="7" t="s">
        <v>322</v>
      </c>
      <c r="E272" s="1">
        <v>2</v>
      </c>
      <c r="F272" s="16" t="s">
        <v>23</v>
      </c>
      <c r="G272" s="19">
        <v>1</v>
      </c>
      <c r="I272" s="3">
        <f t="shared" si="100"/>
        <v>1</v>
      </c>
      <c r="J272" s="3">
        <f t="shared" si="101"/>
        <v>1</v>
      </c>
      <c r="K272" s="3">
        <f t="shared" si="102"/>
      </c>
      <c r="L272" s="3">
        <f t="shared" si="103"/>
      </c>
      <c r="M272" s="3">
        <f t="shared" si="104"/>
      </c>
      <c r="N272" s="3">
        <f t="shared" si="105"/>
      </c>
      <c r="O272" s="2">
        <f t="shared" si="106"/>
        <v>4</v>
      </c>
      <c r="P272" s="2">
        <f t="shared" si="107"/>
        <v>1</v>
      </c>
      <c r="Q272" s="3">
        <v>0</v>
      </c>
      <c r="R272" s="3">
        <v>0</v>
      </c>
      <c r="S272" s="3">
        <v>0</v>
      </c>
      <c r="T272" s="3">
        <v>0</v>
      </c>
      <c r="U272" s="3">
        <v>1</v>
      </c>
      <c r="V272" s="3">
        <v>0</v>
      </c>
      <c r="W272" s="3">
        <v>0</v>
      </c>
      <c r="X272" s="3">
        <v>0</v>
      </c>
      <c r="Y272" s="3">
        <v>1</v>
      </c>
      <c r="Z272" s="3">
        <v>0</v>
      </c>
      <c r="AA272" s="3">
        <v>1</v>
      </c>
      <c r="AB272" s="3">
        <v>1</v>
      </c>
      <c r="AC272" s="3">
        <v>0</v>
      </c>
      <c r="AD272" s="3">
        <v>0</v>
      </c>
      <c r="AE272" s="3">
        <v>1</v>
      </c>
      <c r="AF272" s="3">
        <v>0</v>
      </c>
      <c r="AG272" s="3">
        <v>0</v>
      </c>
      <c r="AH272" s="3">
        <v>1</v>
      </c>
      <c r="AI272" s="3">
        <v>1</v>
      </c>
      <c r="AJ272" s="3">
        <v>0</v>
      </c>
      <c r="AK272" s="3">
        <v>0</v>
      </c>
      <c r="AL272" s="3">
        <v>1</v>
      </c>
      <c r="AM272" s="3">
        <v>1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2">
        <f t="shared" si="108"/>
        <v>0</v>
      </c>
      <c r="AT272" s="2">
        <f t="shared" si="109"/>
        <v>0</v>
      </c>
    </row>
    <row r="273" spans="1:70" ht="12.75">
      <c r="A273" s="1" t="s">
        <v>77</v>
      </c>
      <c r="B273" s="1" t="str">
        <f>IF(('soupiska týmy'!$F$28&gt;=5),'soupiska týmy'!$B$5,"")</f>
        <v>Ottawa Senators</v>
      </c>
      <c r="C273" s="16" t="s">
        <v>19</v>
      </c>
      <c r="D273" s="7" t="s">
        <v>328</v>
      </c>
      <c r="E273" s="1">
        <v>5</v>
      </c>
      <c r="F273" s="16" t="s">
        <v>23</v>
      </c>
      <c r="G273" s="19">
        <v>2</v>
      </c>
      <c r="I273" s="3">
        <f t="shared" si="100"/>
        <v>1</v>
      </c>
      <c r="J273" s="3">
        <f t="shared" si="101"/>
        <v>1</v>
      </c>
      <c r="K273" s="3">
        <f t="shared" si="102"/>
      </c>
      <c r="L273" s="3">
        <f t="shared" si="103"/>
      </c>
      <c r="M273" s="3">
        <f t="shared" si="104"/>
      </c>
      <c r="N273" s="3">
        <f t="shared" si="105"/>
      </c>
      <c r="O273" s="2">
        <f t="shared" si="106"/>
        <v>0</v>
      </c>
      <c r="P273" s="2">
        <f t="shared" si="107"/>
        <v>0</v>
      </c>
      <c r="Q273" s="3">
        <v>0</v>
      </c>
      <c r="R273" s="3">
        <v>0</v>
      </c>
      <c r="S273" s="3">
        <v>0</v>
      </c>
      <c r="T273" s="3">
        <v>0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2">
        <f t="shared" si="108"/>
        <v>1</v>
      </c>
      <c r="AT273" s="2">
        <f t="shared" si="109"/>
        <v>0</v>
      </c>
      <c r="AU273">
        <v>0</v>
      </c>
      <c r="AV273">
        <v>2</v>
      </c>
      <c r="AW273">
        <v>0</v>
      </c>
      <c r="AX273">
        <v>0</v>
      </c>
      <c r="AY273">
        <v>2</v>
      </c>
      <c r="AZ273">
        <v>0</v>
      </c>
      <c r="BA273">
        <v>0</v>
      </c>
      <c r="BB273">
        <v>0</v>
      </c>
      <c r="BC273">
        <v>1</v>
      </c>
      <c r="BD273">
        <v>0</v>
      </c>
      <c r="BE273">
        <v>1</v>
      </c>
      <c r="BF273">
        <v>0</v>
      </c>
      <c r="BG273">
        <v>0</v>
      </c>
      <c r="BH273">
        <v>1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2</v>
      </c>
      <c r="BP273">
        <v>0</v>
      </c>
      <c r="BQ273">
        <v>0</v>
      </c>
      <c r="BR273">
        <v>0</v>
      </c>
    </row>
    <row r="274" spans="1:46" ht="12.75">
      <c r="A274" s="1" t="s">
        <v>84</v>
      </c>
      <c r="B274" s="1" t="str">
        <f>IF(('soupiska týmy'!$F$28&gt;=5),'soupiska týmy'!$B$5,"")</f>
        <v>Ottawa Senators</v>
      </c>
      <c r="C274" s="16" t="s">
        <v>19</v>
      </c>
      <c r="D274" s="7" t="s">
        <v>324</v>
      </c>
      <c r="E274" s="1">
        <v>4</v>
      </c>
      <c r="F274" s="16" t="s">
        <v>23</v>
      </c>
      <c r="G274" s="19">
        <v>5</v>
      </c>
      <c r="H274" t="s">
        <v>53</v>
      </c>
      <c r="I274" s="3">
        <f t="shared" si="100"/>
        <v>1</v>
      </c>
      <c r="J274" s="3">
        <f t="shared" si="101"/>
      </c>
      <c r="K274" s="3">
        <f t="shared" si="102"/>
      </c>
      <c r="L274" s="3">
        <f t="shared" si="103"/>
        <v>1</v>
      </c>
      <c r="M274" s="3">
        <f t="shared" si="104"/>
      </c>
      <c r="N274" s="3">
        <f t="shared" si="105"/>
      </c>
      <c r="O274" s="2">
        <f t="shared" si="106"/>
        <v>2</v>
      </c>
      <c r="P274" s="2">
        <f t="shared" si="107"/>
        <v>0</v>
      </c>
      <c r="Q274" s="3">
        <v>0</v>
      </c>
      <c r="R274" s="3">
        <v>0</v>
      </c>
      <c r="S274" s="3">
        <v>0</v>
      </c>
      <c r="T274" s="3">
        <v>0</v>
      </c>
      <c r="U274" s="3">
        <v>1</v>
      </c>
      <c r="V274" s="3">
        <v>0</v>
      </c>
      <c r="W274" s="3">
        <v>0</v>
      </c>
      <c r="X274" s="3">
        <v>0</v>
      </c>
      <c r="Y274" s="3">
        <v>1</v>
      </c>
      <c r="Z274" s="3">
        <v>1</v>
      </c>
      <c r="AA274" s="3">
        <v>0</v>
      </c>
      <c r="AB274" s="3">
        <v>0</v>
      </c>
      <c r="AC274" s="3">
        <v>1</v>
      </c>
      <c r="AD274" s="3">
        <v>1</v>
      </c>
      <c r="AE274" s="3">
        <v>1</v>
      </c>
      <c r="AF274" s="3">
        <v>0</v>
      </c>
      <c r="AG274" s="3">
        <v>0</v>
      </c>
      <c r="AH274" s="3">
        <v>2</v>
      </c>
      <c r="AI274" s="3">
        <v>0</v>
      </c>
      <c r="AJ274" s="3">
        <v>0</v>
      </c>
      <c r="AK274" s="3">
        <v>1</v>
      </c>
      <c r="AL274" s="3">
        <v>0</v>
      </c>
      <c r="AM274" s="3">
        <v>1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2">
        <f t="shared" si="108"/>
        <v>0</v>
      </c>
      <c r="AT274" s="2">
        <f t="shared" si="109"/>
        <v>0</v>
      </c>
    </row>
    <row r="275" spans="1:70" ht="12.75">
      <c r="A275" s="1" t="s">
        <v>94</v>
      </c>
      <c r="B275" s="1" t="str">
        <f>IF(('soupiska týmy'!$F$28&gt;=5),'soupiska týmy'!$B$5,"")</f>
        <v>Ottawa Senators</v>
      </c>
      <c r="C275" s="16" t="s">
        <v>19</v>
      </c>
      <c r="D275" s="7" t="s">
        <v>323</v>
      </c>
      <c r="E275" s="1">
        <v>4</v>
      </c>
      <c r="F275" s="16" t="s">
        <v>23</v>
      </c>
      <c r="G275" s="19">
        <v>0</v>
      </c>
      <c r="I275" s="3">
        <f t="shared" si="100"/>
        <v>1</v>
      </c>
      <c r="J275" s="3">
        <f t="shared" si="101"/>
        <v>1</v>
      </c>
      <c r="K275" s="3">
        <f t="shared" si="102"/>
      </c>
      <c r="L275" s="3">
        <f t="shared" si="103"/>
      </c>
      <c r="M275" s="3">
        <f t="shared" si="104"/>
      </c>
      <c r="N275" s="3">
        <f t="shared" si="105"/>
        <v>1</v>
      </c>
      <c r="O275" s="2">
        <f t="shared" si="106"/>
        <v>0</v>
      </c>
      <c r="P275" s="2">
        <f t="shared" si="107"/>
        <v>0</v>
      </c>
      <c r="Q275" s="3">
        <v>0</v>
      </c>
      <c r="R275" s="3">
        <v>0</v>
      </c>
      <c r="S275" s="3">
        <v>0</v>
      </c>
      <c r="T275" s="3">
        <v>0</v>
      </c>
      <c r="AS275" s="2">
        <f t="shared" si="108"/>
        <v>3</v>
      </c>
      <c r="AT275" s="2">
        <f t="shared" si="109"/>
        <v>1</v>
      </c>
      <c r="AU275">
        <v>1</v>
      </c>
      <c r="AV275">
        <v>1</v>
      </c>
      <c r="AW275">
        <v>0</v>
      </c>
      <c r="AX275">
        <v>0</v>
      </c>
      <c r="AY275">
        <v>1</v>
      </c>
      <c r="AZ275">
        <v>1</v>
      </c>
      <c r="BA275">
        <v>1</v>
      </c>
      <c r="BB275">
        <v>1</v>
      </c>
      <c r="BC275">
        <v>1</v>
      </c>
      <c r="BD275">
        <v>0</v>
      </c>
      <c r="BE275">
        <v>2</v>
      </c>
      <c r="BF275">
        <v>0</v>
      </c>
      <c r="BG275">
        <v>0</v>
      </c>
      <c r="BH275">
        <v>1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1</v>
      </c>
      <c r="BP275">
        <v>0</v>
      </c>
      <c r="BQ275">
        <v>0</v>
      </c>
      <c r="BR275">
        <v>0</v>
      </c>
    </row>
    <row r="276" spans="1:46" ht="12.75">
      <c r="A276" s="1" t="s">
        <v>220</v>
      </c>
      <c r="B276" s="1" t="str">
        <f>IF(('soupiska týmy'!$F$28&gt;=5),'soupiska týmy'!$B$5,"")</f>
        <v>Ottawa Senators</v>
      </c>
      <c r="C276" s="16" t="s">
        <v>19</v>
      </c>
      <c r="D276" s="7" t="s">
        <v>326</v>
      </c>
      <c r="E276" s="1">
        <v>0</v>
      </c>
      <c r="F276" s="16" t="s">
        <v>23</v>
      </c>
      <c r="G276" s="19">
        <v>3</v>
      </c>
      <c r="I276" s="3">
        <f t="shared" si="100"/>
        <v>1</v>
      </c>
      <c r="J276" s="3">
        <f t="shared" si="101"/>
      </c>
      <c r="K276" s="3">
        <f t="shared" si="102"/>
      </c>
      <c r="L276" s="3">
        <f t="shared" si="103"/>
      </c>
      <c r="M276" s="3">
        <f t="shared" si="104"/>
        <v>1</v>
      </c>
      <c r="N276" s="3">
        <f t="shared" si="105"/>
      </c>
      <c r="O276" s="2">
        <f t="shared" si="106"/>
        <v>4</v>
      </c>
      <c r="P276" s="2">
        <f t="shared" si="107"/>
        <v>2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2</v>
      </c>
      <c r="Y276" s="3">
        <v>0</v>
      </c>
      <c r="Z276" s="3">
        <v>0</v>
      </c>
      <c r="AA276" s="3">
        <v>3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1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2">
        <f t="shared" si="108"/>
        <v>0</v>
      </c>
      <c r="AT276" s="2">
        <f t="shared" si="109"/>
        <v>0</v>
      </c>
    </row>
    <row r="277" spans="1:46" ht="12.75">
      <c r="A277" s="1" t="s">
        <v>206</v>
      </c>
      <c r="B277" s="1" t="str">
        <f>IF(('soupiska týmy'!$F$28&gt;=5),'soupiska týmy'!$B$5,"")</f>
        <v>Ottawa Senators</v>
      </c>
      <c r="C277" s="16" t="s">
        <v>19</v>
      </c>
      <c r="D277" s="7" t="s">
        <v>321</v>
      </c>
      <c r="E277" s="1">
        <v>1</v>
      </c>
      <c r="F277" s="16" t="s">
        <v>23</v>
      </c>
      <c r="G277" s="19">
        <v>0</v>
      </c>
      <c r="I277" s="3">
        <f t="shared" si="100"/>
        <v>1</v>
      </c>
      <c r="J277" s="3">
        <f t="shared" si="101"/>
        <v>1</v>
      </c>
      <c r="K277" s="3">
        <f t="shared" si="102"/>
      </c>
      <c r="L277" s="3">
        <f t="shared" si="103"/>
      </c>
      <c r="M277" s="3">
        <f t="shared" si="104"/>
      </c>
      <c r="N277" s="3">
        <f t="shared" si="105"/>
        <v>1</v>
      </c>
      <c r="O277" s="2">
        <f t="shared" si="106"/>
        <v>1</v>
      </c>
      <c r="P277" s="2">
        <f t="shared" si="107"/>
        <v>2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AA277" s="3">
        <v>0</v>
      </c>
      <c r="AB277" s="3">
        <v>0</v>
      </c>
      <c r="AC277" s="3">
        <v>2</v>
      </c>
      <c r="AD277" s="3">
        <v>0</v>
      </c>
      <c r="AE277" s="3">
        <v>1</v>
      </c>
      <c r="AF277" s="3">
        <v>1</v>
      </c>
      <c r="AG277" s="3">
        <v>0</v>
      </c>
      <c r="AH277" s="3">
        <v>1</v>
      </c>
      <c r="AI277" s="3">
        <v>0</v>
      </c>
      <c r="AJ277" s="3">
        <v>1</v>
      </c>
      <c r="AK277" s="3">
        <v>1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2">
        <f t="shared" si="108"/>
        <v>0</v>
      </c>
      <c r="AT277" s="2">
        <f t="shared" si="109"/>
        <v>0</v>
      </c>
    </row>
    <row r="278" spans="1:70" ht="12.75">
      <c r="A278" s="1" t="s">
        <v>233</v>
      </c>
      <c r="B278" s="1" t="str">
        <f>IF(('soupiska týmy'!$F$28&gt;=5),'soupiska týmy'!$B$5,"")</f>
        <v>Ottawa Senators</v>
      </c>
      <c r="C278" s="16" t="s">
        <v>19</v>
      </c>
      <c r="D278" s="7" t="s">
        <v>325</v>
      </c>
      <c r="E278" s="1">
        <v>3</v>
      </c>
      <c r="F278" s="16" t="s">
        <v>23</v>
      </c>
      <c r="G278" s="19">
        <v>2</v>
      </c>
      <c r="H278" t="s">
        <v>53</v>
      </c>
      <c r="I278" s="3">
        <f t="shared" si="100"/>
        <v>1</v>
      </c>
      <c r="J278" s="3">
        <f t="shared" si="101"/>
      </c>
      <c r="K278" s="3">
        <f t="shared" si="102"/>
        <v>1</v>
      </c>
      <c r="L278" s="3">
        <f t="shared" si="103"/>
      </c>
      <c r="M278" s="3">
        <f t="shared" si="104"/>
      </c>
      <c r="N278" s="3">
        <f t="shared" si="105"/>
      </c>
      <c r="O278" s="2">
        <f t="shared" si="106"/>
        <v>1</v>
      </c>
      <c r="P278" s="2">
        <f t="shared" si="107"/>
        <v>0</v>
      </c>
      <c r="Q278" s="3">
        <v>0</v>
      </c>
      <c r="R278" s="3">
        <v>0</v>
      </c>
      <c r="S278" s="3">
        <v>1</v>
      </c>
      <c r="T278" s="3">
        <v>0</v>
      </c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2">
        <f t="shared" si="108"/>
        <v>2</v>
      </c>
      <c r="AT278" s="2">
        <f t="shared" si="109"/>
        <v>1</v>
      </c>
      <c r="AU278">
        <v>0</v>
      </c>
      <c r="AV278">
        <v>0</v>
      </c>
      <c r="AW278">
        <v>0</v>
      </c>
      <c r="AX278">
        <v>0</v>
      </c>
      <c r="AY278">
        <v>3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1</v>
      </c>
      <c r="BF278">
        <v>1</v>
      </c>
      <c r="BG278">
        <v>0</v>
      </c>
      <c r="BH278">
        <v>1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1</v>
      </c>
      <c r="BQ278">
        <v>1</v>
      </c>
      <c r="BR278">
        <v>0</v>
      </c>
    </row>
    <row r="279" spans="1:70" ht="12.75">
      <c r="A279" s="1" t="s">
        <v>137</v>
      </c>
      <c r="B279" s="1" t="str">
        <f>IF(('soupiska týmy'!$F$28&gt;=5),'soupiska týmy'!$B$5,"")</f>
        <v>Ottawa Senators</v>
      </c>
      <c r="C279" s="16" t="s">
        <v>19</v>
      </c>
      <c r="D279" s="7" t="s">
        <v>322</v>
      </c>
      <c r="E279" s="1">
        <v>2</v>
      </c>
      <c r="F279" s="16" t="s">
        <v>23</v>
      </c>
      <c r="G279" s="19">
        <v>1</v>
      </c>
      <c r="I279" s="3">
        <f t="shared" si="100"/>
        <v>1</v>
      </c>
      <c r="J279" s="3">
        <f t="shared" si="101"/>
        <v>1</v>
      </c>
      <c r="K279" s="3">
        <f t="shared" si="102"/>
      </c>
      <c r="L279" s="3">
        <f t="shared" si="103"/>
      </c>
      <c r="M279" s="3">
        <f t="shared" si="104"/>
      </c>
      <c r="N279" s="3">
        <f t="shared" si="105"/>
      </c>
      <c r="O279" s="2">
        <f t="shared" si="106"/>
        <v>0</v>
      </c>
      <c r="P279" s="2">
        <f t="shared" si="107"/>
        <v>0</v>
      </c>
      <c r="Q279" s="3">
        <v>0</v>
      </c>
      <c r="R279" s="3">
        <v>0</v>
      </c>
      <c r="S279" s="3">
        <v>0</v>
      </c>
      <c r="T279" s="3">
        <v>0</v>
      </c>
      <c r="AS279" s="2">
        <f t="shared" si="108"/>
        <v>3</v>
      </c>
      <c r="AT279" s="2">
        <f t="shared" si="109"/>
        <v>1</v>
      </c>
      <c r="AU279">
        <v>0</v>
      </c>
      <c r="AV279">
        <v>0</v>
      </c>
      <c r="AW279">
        <v>2</v>
      </c>
      <c r="AX279">
        <v>1</v>
      </c>
      <c r="AY279">
        <v>1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1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1</v>
      </c>
      <c r="BP279">
        <v>1</v>
      </c>
      <c r="BQ279">
        <v>0</v>
      </c>
      <c r="BR279">
        <v>0</v>
      </c>
    </row>
    <row r="280" spans="1:70" ht="12.75">
      <c r="A280" s="1" t="s">
        <v>39</v>
      </c>
      <c r="B280" s="1" t="str">
        <f>IF(('soupiska týmy'!$F$28&gt;=5),'soupiska týmy'!$B$5,"")</f>
        <v>Ottawa Senators</v>
      </c>
      <c r="C280" s="16" t="s">
        <v>19</v>
      </c>
      <c r="D280" s="7" t="s">
        <v>324</v>
      </c>
      <c r="E280" s="1">
        <v>2</v>
      </c>
      <c r="F280" s="16" t="s">
        <v>23</v>
      </c>
      <c r="G280" s="19">
        <v>3</v>
      </c>
      <c r="I280" s="3">
        <f t="shared" si="100"/>
        <v>1</v>
      </c>
      <c r="J280" s="3">
        <f t="shared" si="101"/>
      </c>
      <c r="K280" s="3">
        <f t="shared" si="102"/>
      </c>
      <c r="L280" s="3">
        <f t="shared" si="103"/>
      </c>
      <c r="M280" s="3">
        <f t="shared" si="104"/>
        <v>1</v>
      </c>
      <c r="N280" s="3">
        <f t="shared" si="105"/>
      </c>
      <c r="O280" s="2">
        <f t="shared" si="106"/>
        <v>0</v>
      </c>
      <c r="P280" s="2">
        <f t="shared" si="107"/>
        <v>0</v>
      </c>
      <c r="Q280" s="3">
        <v>0</v>
      </c>
      <c r="R280" s="3">
        <v>0</v>
      </c>
      <c r="S280" s="3">
        <v>0</v>
      </c>
      <c r="T280" s="3">
        <v>0</v>
      </c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2">
        <f t="shared" si="108"/>
        <v>1</v>
      </c>
      <c r="AT280" s="2">
        <f t="shared" si="109"/>
        <v>1</v>
      </c>
      <c r="AU280">
        <v>1</v>
      </c>
      <c r="AV280">
        <v>0</v>
      </c>
      <c r="AW280">
        <v>0</v>
      </c>
      <c r="AX280">
        <v>0</v>
      </c>
      <c r="AY280">
        <v>0</v>
      </c>
      <c r="AZ280">
        <v>1</v>
      </c>
      <c r="BA280">
        <v>0</v>
      </c>
      <c r="BB280">
        <v>0</v>
      </c>
      <c r="BC280">
        <v>1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1</v>
      </c>
      <c r="BK280">
        <v>0</v>
      </c>
      <c r="BL280">
        <v>0</v>
      </c>
      <c r="BM280">
        <v>0</v>
      </c>
      <c r="BN280">
        <v>0</v>
      </c>
      <c r="BO280">
        <v>1</v>
      </c>
      <c r="BP280">
        <v>0</v>
      </c>
      <c r="BQ280">
        <v>1</v>
      </c>
      <c r="BR280">
        <v>0</v>
      </c>
    </row>
    <row r="281" spans="1:46" ht="12.75">
      <c r="A281" s="1" t="s">
        <v>52</v>
      </c>
      <c r="B281" s="1" t="str">
        <f>IF(('soupiska týmy'!$F$28&gt;=5),'soupiska týmy'!$B$5,"")</f>
        <v>Ottawa Senators</v>
      </c>
      <c r="C281" s="16" t="s">
        <v>19</v>
      </c>
      <c r="D281" s="7" t="s">
        <v>328</v>
      </c>
      <c r="E281" s="1">
        <v>1</v>
      </c>
      <c r="F281" s="16" t="s">
        <v>23</v>
      </c>
      <c r="G281" s="19">
        <v>0</v>
      </c>
      <c r="I281" s="3">
        <f t="shared" si="100"/>
        <v>1</v>
      </c>
      <c r="J281" s="3">
        <f t="shared" si="101"/>
        <v>1</v>
      </c>
      <c r="K281" s="3">
        <f t="shared" si="102"/>
      </c>
      <c r="L281" s="3">
        <f t="shared" si="103"/>
      </c>
      <c r="M281" s="3">
        <f t="shared" si="104"/>
      </c>
      <c r="N281" s="3">
        <f t="shared" si="105"/>
        <v>1</v>
      </c>
      <c r="O281" s="2">
        <f t="shared" si="106"/>
        <v>0</v>
      </c>
      <c r="P281" s="2">
        <f t="shared" si="107"/>
        <v>1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1</v>
      </c>
      <c r="Z281" s="3">
        <v>0</v>
      </c>
      <c r="AA281" s="3">
        <v>0</v>
      </c>
      <c r="AB281" s="3">
        <v>1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2">
        <f t="shared" si="108"/>
        <v>0</v>
      </c>
      <c r="AT281" s="2">
        <f t="shared" si="109"/>
        <v>0</v>
      </c>
    </row>
    <row r="282" spans="1:46" ht="12.75">
      <c r="A282" s="1" t="s">
        <v>9</v>
      </c>
      <c r="B282" s="1" t="str">
        <f>IF(('soupiska týmy'!$F$28&gt;=5),'soupiska týmy'!$B$5,"")</f>
        <v>Ottawa Senators</v>
      </c>
      <c r="C282" s="16" t="s">
        <v>19</v>
      </c>
      <c r="D282" s="7" t="s">
        <v>323</v>
      </c>
      <c r="E282" s="1">
        <v>4</v>
      </c>
      <c r="F282" s="16" t="s">
        <v>23</v>
      </c>
      <c r="G282" s="19">
        <v>3</v>
      </c>
      <c r="H282" t="s">
        <v>53</v>
      </c>
      <c r="I282" s="3">
        <f t="shared" si="100"/>
        <v>1</v>
      </c>
      <c r="J282" s="3">
        <f t="shared" si="101"/>
      </c>
      <c r="K282" s="3">
        <f t="shared" si="102"/>
        <v>1</v>
      </c>
      <c r="L282" s="3">
        <f t="shared" si="103"/>
      </c>
      <c r="M282" s="3">
        <f t="shared" si="104"/>
      </c>
      <c r="N282" s="3">
        <f t="shared" si="105"/>
      </c>
      <c r="O282" s="2">
        <f t="shared" si="106"/>
        <v>3</v>
      </c>
      <c r="P282" s="2">
        <f t="shared" si="107"/>
        <v>0</v>
      </c>
      <c r="Q282" s="3">
        <v>0</v>
      </c>
      <c r="R282" s="3">
        <v>0</v>
      </c>
      <c r="S282" s="3">
        <v>0</v>
      </c>
      <c r="T282" s="3">
        <v>0</v>
      </c>
      <c r="U282" s="3">
        <v>1</v>
      </c>
      <c r="V282" s="3">
        <v>0</v>
      </c>
      <c r="W282" s="3">
        <v>2</v>
      </c>
      <c r="X282" s="3">
        <v>0</v>
      </c>
      <c r="Y282" s="3">
        <v>1</v>
      </c>
      <c r="Z282" s="3">
        <v>0</v>
      </c>
      <c r="AA282" s="3">
        <v>0</v>
      </c>
      <c r="AB282" s="3">
        <v>0</v>
      </c>
      <c r="AC282" s="3">
        <v>1</v>
      </c>
      <c r="AD282" s="3">
        <v>0</v>
      </c>
      <c r="AE282" s="3">
        <v>1</v>
      </c>
      <c r="AF282" s="3">
        <v>0</v>
      </c>
      <c r="AG282" s="3">
        <v>1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2">
        <f t="shared" si="108"/>
        <v>0</v>
      </c>
      <c r="AT282" s="2">
        <f t="shared" si="109"/>
        <v>0</v>
      </c>
    </row>
    <row r="283" spans="1:70" ht="12.75">
      <c r="A283" s="1" t="s">
        <v>20</v>
      </c>
      <c r="B283" s="1" t="str">
        <f>IF(('soupiska týmy'!$F$28&gt;=5),'soupiska týmy'!$B$5,"")</f>
        <v>Ottawa Senators</v>
      </c>
      <c r="C283" s="16" t="s">
        <v>19</v>
      </c>
      <c r="D283" s="7" t="s">
        <v>326</v>
      </c>
      <c r="E283" s="1">
        <v>2</v>
      </c>
      <c r="F283" s="16" t="s">
        <v>23</v>
      </c>
      <c r="G283" s="19">
        <v>0</v>
      </c>
      <c r="I283" s="3">
        <f t="shared" si="100"/>
        <v>1</v>
      </c>
      <c r="J283" s="3">
        <f t="shared" si="101"/>
        <v>1</v>
      </c>
      <c r="K283" s="3">
        <f t="shared" si="102"/>
      </c>
      <c r="L283" s="3">
        <f t="shared" si="103"/>
      </c>
      <c r="M283" s="3">
        <f t="shared" si="104"/>
      </c>
      <c r="N283" s="3">
        <f t="shared" si="105"/>
        <v>1</v>
      </c>
      <c r="O283" s="2">
        <f t="shared" si="106"/>
        <v>0</v>
      </c>
      <c r="P283" s="2">
        <f t="shared" si="107"/>
        <v>0</v>
      </c>
      <c r="Q283" s="3">
        <v>0</v>
      </c>
      <c r="R283" s="3">
        <v>0</v>
      </c>
      <c r="S283" s="3">
        <v>0</v>
      </c>
      <c r="T283" s="3">
        <v>0</v>
      </c>
      <c r="AS283" s="2">
        <f t="shared" si="108"/>
        <v>1</v>
      </c>
      <c r="AT283" s="2">
        <f t="shared" si="109"/>
        <v>0</v>
      </c>
      <c r="AU283">
        <v>0</v>
      </c>
      <c r="AV283">
        <v>1</v>
      </c>
      <c r="AW283">
        <v>0</v>
      </c>
      <c r="AX283">
        <v>0</v>
      </c>
      <c r="AY283">
        <v>0</v>
      </c>
      <c r="AZ283">
        <v>2</v>
      </c>
      <c r="BA283">
        <v>0</v>
      </c>
      <c r="BB283">
        <v>0</v>
      </c>
      <c r="BC283">
        <v>0</v>
      </c>
      <c r="BD283">
        <v>0</v>
      </c>
      <c r="BE283">
        <v>1</v>
      </c>
      <c r="BF283">
        <v>0</v>
      </c>
      <c r="BG283">
        <v>2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1</v>
      </c>
      <c r="BQ283">
        <v>0</v>
      </c>
      <c r="BR283">
        <v>0</v>
      </c>
    </row>
    <row r="284" spans="1:70" s="44" customFormat="1" ht="12.75">
      <c r="A284" s="40" t="s">
        <v>81</v>
      </c>
      <c r="B284" s="40" t="str">
        <f>IF(('soupiska týmy'!$F$28&gt;=5),'soupiska týmy'!$B$5,"")</f>
        <v>Ottawa Senators</v>
      </c>
      <c r="C284" s="41" t="s">
        <v>19</v>
      </c>
      <c r="D284" s="42" t="s">
        <v>321</v>
      </c>
      <c r="E284" s="40">
        <v>2</v>
      </c>
      <c r="F284" s="41" t="s">
        <v>23</v>
      </c>
      <c r="G284" s="42">
        <v>1</v>
      </c>
      <c r="H284" s="42"/>
      <c r="I284" s="43">
        <f t="shared" si="100"/>
        <v>1</v>
      </c>
      <c r="J284" s="43">
        <f t="shared" si="101"/>
        <v>1</v>
      </c>
      <c r="K284" s="43">
        <f t="shared" si="102"/>
      </c>
      <c r="L284" s="43">
        <f t="shared" si="103"/>
      </c>
      <c r="M284" s="43">
        <f t="shared" si="104"/>
      </c>
      <c r="N284" s="43">
        <f t="shared" si="105"/>
      </c>
      <c r="O284" s="35">
        <f t="shared" si="106"/>
        <v>0</v>
      </c>
      <c r="P284" s="35">
        <f t="shared" si="107"/>
        <v>0</v>
      </c>
      <c r="Q284" s="43">
        <v>0</v>
      </c>
      <c r="R284" s="43">
        <v>0</v>
      </c>
      <c r="S284" s="43">
        <v>0</v>
      </c>
      <c r="T284" s="43">
        <v>0</v>
      </c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35">
        <f t="shared" si="108"/>
        <v>0</v>
      </c>
      <c r="AT284" s="35">
        <f t="shared" si="109"/>
        <v>0</v>
      </c>
      <c r="AU284" s="43">
        <v>0</v>
      </c>
      <c r="AV284" s="43">
        <v>0</v>
      </c>
      <c r="AW284" s="43">
        <v>0</v>
      </c>
      <c r="AX284" s="43">
        <v>0</v>
      </c>
      <c r="AY284" s="43">
        <v>1</v>
      </c>
      <c r="AZ284" s="43">
        <v>1</v>
      </c>
      <c r="BA284" s="43">
        <v>0</v>
      </c>
      <c r="BB284" s="43">
        <v>0</v>
      </c>
      <c r="BC284" s="43">
        <v>1</v>
      </c>
      <c r="BD284" s="43">
        <v>0</v>
      </c>
      <c r="BE284" s="43">
        <v>0</v>
      </c>
      <c r="BF284" s="43">
        <v>0</v>
      </c>
      <c r="BG284" s="43">
        <v>0</v>
      </c>
      <c r="BH284" s="43">
        <v>1</v>
      </c>
      <c r="BI284" s="43">
        <v>0</v>
      </c>
      <c r="BJ284" s="43">
        <v>0</v>
      </c>
      <c r="BK284" s="43">
        <v>0</v>
      </c>
      <c r="BL284" s="43">
        <v>0</v>
      </c>
      <c r="BM284" s="43">
        <v>0</v>
      </c>
      <c r="BN284" s="43">
        <v>0</v>
      </c>
      <c r="BO284" s="43">
        <v>0</v>
      </c>
      <c r="BP284" s="43">
        <v>2</v>
      </c>
      <c r="BQ284" s="43">
        <v>0</v>
      </c>
      <c r="BR284" s="43">
        <v>0</v>
      </c>
    </row>
    <row r="285" spans="1:70" ht="12.75">
      <c r="A285" s="40" t="s">
        <v>89</v>
      </c>
      <c r="B285" s="40" t="str">
        <f>IF(('soupiska týmy'!$F$28&gt;=5),'soupiska týmy'!$B$5,"")</f>
        <v>Ottawa Senators</v>
      </c>
      <c r="C285" s="41" t="s">
        <v>19</v>
      </c>
      <c r="D285" s="42" t="s">
        <v>325</v>
      </c>
      <c r="E285" s="40">
        <v>9</v>
      </c>
      <c r="F285" s="41" t="s">
        <v>23</v>
      </c>
      <c r="G285" s="42">
        <v>3</v>
      </c>
      <c r="H285" s="42"/>
      <c r="I285" s="43">
        <f>IF((G285&lt;&gt;""),1,"")</f>
        <v>1</v>
      </c>
      <c r="J285" s="43">
        <f>IF((G285&lt;&gt;""),IF(AND((E285&gt;G285),(H285="")),1,""),"")</f>
        <v>1</v>
      </c>
      <c r="K285" s="43">
        <f>IF((G285&lt;&gt;""),IF(AND((E285&gt;G285),(H285="p")),1,""),"")</f>
      </c>
      <c r="L285" s="43">
        <f>IF((G285&lt;&gt;""),IF(AND((G285&gt;E285),(H285="p")),1,""),"")</f>
      </c>
      <c r="M285" s="43">
        <f>IF((G285&lt;&gt;""),IF(AND((G285&gt;E285),(H285="")),1,""),"")</f>
      </c>
      <c r="N285" s="43">
        <f>IF(AND((G285&lt;&gt;""),(G285=0)),1,"")</f>
      </c>
      <c r="O285" s="35">
        <f>(((((S285+W285)+AA285)+AE285)+AI285)+AM285)+AQ285</f>
        <v>1</v>
      </c>
      <c r="P285" s="35">
        <f>(((((T285+X285)+AB285)+AF285)+AJ285)+AN285)+AR285</f>
        <v>1</v>
      </c>
      <c r="Q285" s="43">
        <v>0</v>
      </c>
      <c r="R285" s="43">
        <v>0</v>
      </c>
      <c r="S285" s="43">
        <v>0</v>
      </c>
      <c r="T285" s="43">
        <v>0</v>
      </c>
      <c r="U285" s="43">
        <v>2</v>
      </c>
      <c r="V285" s="43">
        <v>1</v>
      </c>
      <c r="W285" s="43">
        <v>0</v>
      </c>
      <c r="X285" s="43">
        <v>0</v>
      </c>
      <c r="Y285" s="43">
        <v>1</v>
      </c>
      <c r="Z285" s="43">
        <v>2</v>
      </c>
      <c r="AA285" s="43">
        <v>1</v>
      </c>
      <c r="AB285" s="43">
        <v>0</v>
      </c>
      <c r="AC285" s="43">
        <v>1</v>
      </c>
      <c r="AD285" s="43">
        <v>1</v>
      </c>
      <c r="AE285" s="43">
        <v>0</v>
      </c>
      <c r="AF285" s="43">
        <v>0</v>
      </c>
      <c r="AG285" s="43">
        <v>0</v>
      </c>
      <c r="AH285" s="43">
        <v>2</v>
      </c>
      <c r="AI285" s="43">
        <v>0</v>
      </c>
      <c r="AJ285" s="43">
        <v>1</v>
      </c>
      <c r="AK285" s="43">
        <v>5</v>
      </c>
      <c r="AL285" s="43">
        <v>0</v>
      </c>
      <c r="AM285" s="43">
        <v>0</v>
      </c>
      <c r="AN285" s="43">
        <v>0</v>
      </c>
      <c r="AO285" s="43">
        <v>0</v>
      </c>
      <c r="AP285" s="43">
        <v>0</v>
      </c>
      <c r="AQ285" s="43">
        <v>0</v>
      </c>
      <c r="AR285" s="43">
        <v>0</v>
      </c>
      <c r="AS285" s="35">
        <f>((((AW285+BA285)+BE285)+BI285)+BM285)+BQ285</f>
        <v>0</v>
      </c>
      <c r="AT285" s="35">
        <f>((((AX285+BB285)+BF285)+BJ285)+BN285)+BR285</f>
        <v>0</v>
      </c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</row>
    <row r="286" spans="1:70" ht="12.75">
      <c r="A286" s="6"/>
      <c r="B286" s="6"/>
      <c r="C286" s="6"/>
      <c r="D286" s="6"/>
      <c r="E286" s="23">
        <f>SUM(E230:E285)</f>
        <v>188</v>
      </c>
      <c r="F286" s="6"/>
      <c r="G286" s="24">
        <f>SUM(G230:G285)</f>
        <v>125</v>
      </c>
      <c r="H286" s="6"/>
      <c r="I286" s="17">
        <f aca="true" t="shared" si="110" ref="I286:AN286">SUM(I230:I285)</f>
        <v>56</v>
      </c>
      <c r="J286" s="17">
        <f t="shared" si="110"/>
        <v>33</v>
      </c>
      <c r="K286" s="17">
        <f t="shared" si="110"/>
        <v>6</v>
      </c>
      <c r="L286" s="17">
        <f t="shared" si="110"/>
        <v>6</v>
      </c>
      <c r="M286" s="17">
        <f t="shared" si="110"/>
        <v>11</v>
      </c>
      <c r="N286" s="17">
        <f t="shared" si="110"/>
        <v>10</v>
      </c>
      <c r="O286" s="5">
        <f t="shared" si="110"/>
        <v>46</v>
      </c>
      <c r="P286" s="5">
        <f t="shared" si="110"/>
        <v>18</v>
      </c>
      <c r="Q286" s="17">
        <f t="shared" si="110"/>
        <v>1</v>
      </c>
      <c r="R286" s="17">
        <f t="shared" si="110"/>
        <v>0</v>
      </c>
      <c r="S286" s="17">
        <f t="shared" si="110"/>
        <v>1</v>
      </c>
      <c r="T286" s="17">
        <f t="shared" si="110"/>
        <v>0</v>
      </c>
      <c r="U286" s="5">
        <f t="shared" si="110"/>
        <v>23</v>
      </c>
      <c r="V286" s="5">
        <f t="shared" si="110"/>
        <v>8</v>
      </c>
      <c r="W286" s="5">
        <f t="shared" si="110"/>
        <v>9</v>
      </c>
      <c r="X286" s="5">
        <f t="shared" si="110"/>
        <v>3</v>
      </c>
      <c r="Y286" s="5">
        <f t="shared" si="110"/>
        <v>21</v>
      </c>
      <c r="Z286" s="5">
        <f t="shared" si="110"/>
        <v>11</v>
      </c>
      <c r="AA286" s="5">
        <f t="shared" si="110"/>
        <v>12</v>
      </c>
      <c r="AB286" s="5">
        <f t="shared" si="110"/>
        <v>4</v>
      </c>
      <c r="AC286" s="5">
        <f t="shared" si="110"/>
        <v>21</v>
      </c>
      <c r="AD286" s="5">
        <f t="shared" si="110"/>
        <v>10</v>
      </c>
      <c r="AE286" s="5">
        <f t="shared" si="110"/>
        <v>11</v>
      </c>
      <c r="AF286" s="5">
        <f t="shared" si="110"/>
        <v>5</v>
      </c>
      <c r="AG286" s="5">
        <f t="shared" si="110"/>
        <v>14</v>
      </c>
      <c r="AH286" s="5">
        <f t="shared" si="110"/>
        <v>15</v>
      </c>
      <c r="AI286" s="5">
        <f t="shared" si="110"/>
        <v>6</v>
      </c>
      <c r="AJ286" s="5">
        <f t="shared" si="110"/>
        <v>3</v>
      </c>
      <c r="AK286" s="5">
        <f t="shared" si="110"/>
        <v>18</v>
      </c>
      <c r="AL286" s="5">
        <f t="shared" si="110"/>
        <v>9</v>
      </c>
      <c r="AM286" s="5">
        <f t="shared" si="110"/>
        <v>7</v>
      </c>
      <c r="AN286" s="5">
        <f t="shared" si="110"/>
        <v>3</v>
      </c>
      <c r="AO286" s="5">
        <f aca="true" t="shared" si="111" ref="AO286:BR286">SUM(AO230:AO285)</f>
        <v>0</v>
      </c>
      <c r="AP286" s="5">
        <f t="shared" si="111"/>
        <v>0</v>
      </c>
      <c r="AQ286" s="5">
        <f t="shared" si="111"/>
        <v>0</v>
      </c>
      <c r="AR286" s="5">
        <f t="shared" si="111"/>
        <v>0</v>
      </c>
      <c r="AS286" s="5">
        <f t="shared" si="111"/>
        <v>55</v>
      </c>
      <c r="AT286" s="5">
        <f t="shared" si="111"/>
        <v>20</v>
      </c>
      <c r="AU286" s="5">
        <f t="shared" si="111"/>
        <v>13</v>
      </c>
      <c r="AV286" s="5">
        <f t="shared" si="111"/>
        <v>15</v>
      </c>
      <c r="AW286" s="5">
        <f t="shared" si="111"/>
        <v>7</v>
      </c>
      <c r="AX286" s="5">
        <f t="shared" si="111"/>
        <v>5</v>
      </c>
      <c r="AY286" s="5">
        <f t="shared" si="111"/>
        <v>24</v>
      </c>
      <c r="AZ286" s="5">
        <f t="shared" si="111"/>
        <v>16</v>
      </c>
      <c r="BA286" s="5">
        <f t="shared" si="111"/>
        <v>7</v>
      </c>
      <c r="BB286" s="5">
        <f t="shared" si="111"/>
        <v>4</v>
      </c>
      <c r="BC286" s="5">
        <f t="shared" si="111"/>
        <v>18</v>
      </c>
      <c r="BD286" s="5">
        <f t="shared" si="111"/>
        <v>6</v>
      </c>
      <c r="BE286" s="5">
        <f t="shared" si="111"/>
        <v>11</v>
      </c>
      <c r="BF286" s="5">
        <f t="shared" si="111"/>
        <v>6</v>
      </c>
      <c r="BG286" s="5">
        <f t="shared" si="111"/>
        <v>17</v>
      </c>
      <c r="BH286" s="5">
        <f t="shared" si="111"/>
        <v>11</v>
      </c>
      <c r="BI286" s="5">
        <f t="shared" si="111"/>
        <v>19</v>
      </c>
      <c r="BJ286" s="5">
        <f t="shared" si="111"/>
        <v>3</v>
      </c>
      <c r="BK286" s="5">
        <f t="shared" si="111"/>
        <v>0</v>
      </c>
      <c r="BL286" s="5">
        <f t="shared" si="111"/>
        <v>0</v>
      </c>
      <c r="BM286" s="5">
        <f t="shared" si="111"/>
        <v>0</v>
      </c>
      <c r="BN286" s="5">
        <f t="shared" si="111"/>
        <v>0</v>
      </c>
      <c r="BO286" s="5">
        <f t="shared" si="111"/>
        <v>22</v>
      </c>
      <c r="BP286" s="5">
        <f t="shared" si="111"/>
        <v>17</v>
      </c>
      <c r="BQ286" s="5">
        <f t="shared" si="111"/>
        <v>11</v>
      </c>
      <c r="BR286" s="5">
        <f t="shared" si="111"/>
        <v>2</v>
      </c>
    </row>
    <row r="287" spans="1:46" ht="12.75">
      <c r="A287" s="1" t="s">
        <v>175</v>
      </c>
      <c r="B287" s="1" t="str">
        <f>IF(('soupiska týmy'!$F$28&gt;=6),'soupiska týmy'!$B$6,"")</f>
        <v>Philadelphia Flyers</v>
      </c>
      <c r="C287" s="16" t="s">
        <v>19</v>
      </c>
      <c r="D287" s="7" t="s">
        <v>325</v>
      </c>
      <c r="E287" s="1">
        <v>3</v>
      </c>
      <c r="F287" s="16" t="s">
        <v>23</v>
      </c>
      <c r="G287" s="7">
        <v>2</v>
      </c>
      <c r="H287" t="s">
        <v>53</v>
      </c>
      <c r="I287" s="3">
        <f aca="true" t="shared" si="112" ref="I287:I318">IF((G287&lt;&gt;""),1,"")</f>
        <v>1</v>
      </c>
      <c r="J287" s="3">
        <f aca="true" t="shared" si="113" ref="J287:J318">IF((G287&lt;&gt;""),IF(AND((E287&gt;G287),(H287="")),1,""),"")</f>
      </c>
      <c r="K287" s="3">
        <f aca="true" t="shared" si="114" ref="K287:K318">IF((G287&lt;&gt;""),IF(AND((E287&gt;G287),(H287="p")),1,""),"")</f>
        <v>1</v>
      </c>
      <c r="L287" s="3">
        <f aca="true" t="shared" si="115" ref="L287:L318">IF((G287&lt;&gt;""),IF(AND((G287&gt;E287),(H287="p")),1,""),"")</f>
      </c>
      <c r="M287" s="3">
        <f aca="true" t="shared" si="116" ref="M287:M318">IF((G287&lt;&gt;""),IF(AND((G287&gt;E287),(H287="")),1,""),"")</f>
      </c>
      <c r="N287" s="3">
        <f aca="true" t="shared" si="117" ref="N287:N318">IF(AND((G287&lt;&gt;""),(G287=0)),1,"")</f>
      </c>
      <c r="O287" s="2">
        <f aca="true" t="shared" si="118" ref="O287:O318">(((((S287+W287)+AA287)+AE287)+AI287)+AM287)+AQ287</f>
        <v>2</v>
      </c>
      <c r="P287" s="2">
        <f aca="true" t="shared" si="119" ref="P287:P318">(((((T287+X287)+AB287)+AF287)+AJ287)+AN287)+AR287</f>
        <v>1</v>
      </c>
      <c r="Q287" s="3">
        <v>0</v>
      </c>
      <c r="R287" s="3">
        <v>0</v>
      </c>
      <c r="S287" s="3">
        <v>0</v>
      </c>
      <c r="T287" s="3">
        <v>0</v>
      </c>
      <c r="U287" s="3">
        <v>1</v>
      </c>
      <c r="V287" s="3">
        <v>0</v>
      </c>
      <c r="W287" s="3">
        <v>0</v>
      </c>
      <c r="X287" s="3">
        <v>1</v>
      </c>
      <c r="Y287" s="3">
        <v>1</v>
      </c>
      <c r="Z287" s="3">
        <v>0</v>
      </c>
      <c r="AA287" s="3">
        <v>0</v>
      </c>
      <c r="AB287" s="3">
        <v>0</v>
      </c>
      <c r="AC287" s="3">
        <v>0</v>
      </c>
      <c r="AD287" s="3">
        <v>1</v>
      </c>
      <c r="AE287" s="3">
        <v>0</v>
      </c>
      <c r="AF287" s="3">
        <v>0</v>
      </c>
      <c r="AG287" s="3">
        <v>0</v>
      </c>
      <c r="AH287" s="3">
        <v>1</v>
      </c>
      <c r="AI287" s="3">
        <v>1</v>
      </c>
      <c r="AJ287" s="3">
        <v>0</v>
      </c>
      <c r="AK287" s="3">
        <v>1</v>
      </c>
      <c r="AL287" s="3">
        <v>1</v>
      </c>
      <c r="AM287" s="3">
        <v>1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2">
        <f aca="true" t="shared" si="120" ref="AS287:AS318">((((AW287+BA287)+BE287)+BI287)+BM287)+BQ287</f>
        <v>0</v>
      </c>
      <c r="AT287" s="2">
        <f aca="true" t="shared" si="121" ref="AT287:AT318">((((AX287+BB287)+BF287)+BJ287)+BN287)+BR287</f>
        <v>0</v>
      </c>
    </row>
    <row r="288" spans="1:70" ht="12.75">
      <c r="A288" s="1" t="s">
        <v>168</v>
      </c>
      <c r="B288" s="1" t="str">
        <f>IF(('soupiska týmy'!$F$28&gt;=6),'soupiska týmy'!$B$6,"")</f>
        <v>Philadelphia Flyers</v>
      </c>
      <c r="C288" s="16" t="s">
        <v>19</v>
      </c>
      <c r="D288" s="7" t="s">
        <v>324</v>
      </c>
      <c r="E288" s="1">
        <v>4</v>
      </c>
      <c r="F288" s="16" t="s">
        <v>23</v>
      </c>
      <c r="G288" s="7">
        <v>7</v>
      </c>
      <c r="I288" s="3">
        <f t="shared" si="112"/>
        <v>1</v>
      </c>
      <c r="J288" s="3">
        <f t="shared" si="113"/>
      </c>
      <c r="K288" s="3">
        <f t="shared" si="114"/>
      </c>
      <c r="L288" s="3">
        <f t="shared" si="115"/>
      </c>
      <c r="M288" s="3">
        <f t="shared" si="116"/>
        <v>1</v>
      </c>
      <c r="N288" s="3">
        <f t="shared" si="117"/>
      </c>
      <c r="O288" s="2">
        <f t="shared" si="118"/>
        <v>0</v>
      </c>
      <c r="P288" s="2">
        <f t="shared" si="119"/>
        <v>0</v>
      </c>
      <c r="Q288" s="3">
        <v>0</v>
      </c>
      <c r="R288" s="3">
        <v>0</v>
      </c>
      <c r="S288" s="3">
        <v>0</v>
      </c>
      <c r="T288" s="3">
        <v>0</v>
      </c>
      <c r="AS288" s="2">
        <f t="shared" si="120"/>
        <v>4</v>
      </c>
      <c r="AT288" s="2">
        <f t="shared" si="121"/>
        <v>1</v>
      </c>
      <c r="AU288" s="3">
        <v>1</v>
      </c>
      <c r="AV288" s="3">
        <v>1</v>
      </c>
      <c r="AW288" s="3">
        <v>1</v>
      </c>
      <c r="AX288" s="3">
        <v>0</v>
      </c>
      <c r="AY288" s="3">
        <v>0</v>
      </c>
      <c r="AZ288" s="3">
        <v>1</v>
      </c>
      <c r="BA288" s="3">
        <v>0</v>
      </c>
      <c r="BB288" s="3">
        <v>0</v>
      </c>
      <c r="BC288" s="3">
        <v>0</v>
      </c>
      <c r="BD288" s="3">
        <v>0</v>
      </c>
      <c r="BE288" s="3">
        <v>1</v>
      </c>
      <c r="BF288" s="3">
        <v>0</v>
      </c>
      <c r="BG288" s="3">
        <v>2</v>
      </c>
      <c r="BH288" s="3">
        <v>0</v>
      </c>
      <c r="BI288" s="3">
        <v>1</v>
      </c>
      <c r="BJ288" s="3">
        <v>1</v>
      </c>
      <c r="BK288" s="3">
        <v>1</v>
      </c>
      <c r="BL288" s="3">
        <v>1</v>
      </c>
      <c r="BM288" s="3">
        <v>1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</row>
    <row r="289" spans="1:70" ht="12.75">
      <c r="A289" s="1" t="s">
        <v>166</v>
      </c>
      <c r="B289" s="1" t="str">
        <f>IF(('soupiska týmy'!$F$28&gt;=6),'soupiska týmy'!$B$6,"")</f>
        <v>Philadelphia Flyers</v>
      </c>
      <c r="C289" s="16" t="s">
        <v>19</v>
      </c>
      <c r="D289" s="7" t="s">
        <v>323</v>
      </c>
      <c r="E289" s="1">
        <v>4</v>
      </c>
      <c r="F289" s="16" t="s">
        <v>23</v>
      </c>
      <c r="G289" s="7">
        <v>0</v>
      </c>
      <c r="I289" s="3">
        <f t="shared" si="112"/>
        <v>1</v>
      </c>
      <c r="J289" s="3">
        <f t="shared" si="113"/>
        <v>1</v>
      </c>
      <c r="K289" s="3">
        <f t="shared" si="114"/>
      </c>
      <c r="L289" s="3">
        <f t="shared" si="115"/>
      </c>
      <c r="M289" s="3">
        <f t="shared" si="116"/>
      </c>
      <c r="N289" s="3">
        <f t="shared" si="117"/>
        <v>1</v>
      </c>
      <c r="O289" s="2">
        <f t="shared" si="118"/>
        <v>0</v>
      </c>
      <c r="P289" s="2">
        <f t="shared" si="119"/>
        <v>0</v>
      </c>
      <c r="Q289" s="3">
        <v>0</v>
      </c>
      <c r="R289" s="3">
        <v>0</v>
      </c>
      <c r="S289" s="3">
        <v>0</v>
      </c>
      <c r="T289" s="3">
        <v>0</v>
      </c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2">
        <f t="shared" si="120"/>
        <v>1</v>
      </c>
      <c r="AT289" s="2">
        <f t="shared" si="121"/>
        <v>1</v>
      </c>
      <c r="AU289">
        <v>1</v>
      </c>
      <c r="AV289">
        <v>1</v>
      </c>
      <c r="AW289">
        <v>1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2</v>
      </c>
      <c r="BE289">
        <v>0</v>
      </c>
      <c r="BF289">
        <v>0</v>
      </c>
      <c r="BG289">
        <v>1</v>
      </c>
      <c r="BH289">
        <v>0</v>
      </c>
      <c r="BI289">
        <v>0</v>
      </c>
      <c r="BJ289">
        <v>1</v>
      </c>
      <c r="BK289">
        <v>2</v>
      </c>
      <c r="BL289">
        <v>1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</row>
    <row r="290" spans="1:70" ht="12.75">
      <c r="A290" s="1" t="s">
        <v>157</v>
      </c>
      <c r="B290" s="1" t="str">
        <f>IF(('soupiska týmy'!$F$28&gt;=6),'soupiska týmy'!$B$6,"")</f>
        <v>Philadelphia Flyers</v>
      </c>
      <c r="C290" s="16" t="s">
        <v>19</v>
      </c>
      <c r="D290" s="7" t="s">
        <v>322</v>
      </c>
      <c r="E290" s="1">
        <v>7</v>
      </c>
      <c r="F290" s="16" t="s">
        <v>23</v>
      </c>
      <c r="G290" s="7">
        <v>0</v>
      </c>
      <c r="I290" s="3">
        <f t="shared" si="112"/>
        <v>1</v>
      </c>
      <c r="J290" s="3">
        <f t="shared" si="113"/>
        <v>1</v>
      </c>
      <c r="K290" s="3">
        <f t="shared" si="114"/>
      </c>
      <c r="L290" s="3">
        <f t="shared" si="115"/>
      </c>
      <c r="M290" s="3">
        <f t="shared" si="116"/>
      </c>
      <c r="N290" s="3">
        <f t="shared" si="117"/>
        <v>1</v>
      </c>
      <c r="O290" s="2">
        <f t="shared" si="118"/>
        <v>0</v>
      </c>
      <c r="P290" s="2">
        <f t="shared" si="119"/>
        <v>1</v>
      </c>
      <c r="Q290" s="3">
        <v>0</v>
      </c>
      <c r="R290" s="3">
        <v>0</v>
      </c>
      <c r="S290" s="3">
        <v>0</v>
      </c>
      <c r="T290" s="3">
        <v>0</v>
      </c>
      <c r="U290" s="3">
        <v>1</v>
      </c>
      <c r="V290" s="3">
        <v>0</v>
      </c>
      <c r="W290" s="3">
        <v>0</v>
      </c>
      <c r="X290" s="3">
        <v>1</v>
      </c>
      <c r="Y290" s="3">
        <v>1</v>
      </c>
      <c r="Z290" s="3">
        <v>0</v>
      </c>
      <c r="AA290" s="3">
        <v>0</v>
      </c>
      <c r="AB290" s="3">
        <v>0</v>
      </c>
      <c r="AC290" s="3">
        <v>3</v>
      </c>
      <c r="AD290" s="3">
        <v>3</v>
      </c>
      <c r="AE290" s="3">
        <v>0</v>
      </c>
      <c r="AF290" s="3">
        <v>0</v>
      </c>
      <c r="AG290" s="3">
        <v>0</v>
      </c>
      <c r="AH290" s="3">
        <v>3</v>
      </c>
      <c r="AI290" s="3">
        <v>0</v>
      </c>
      <c r="AJ290" s="3">
        <v>0</v>
      </c>
      <c r="AK290" s="3">
        <v>1</v>
      </c>
      <c r="AL290" s="3">
        <v>3</v>
      </c>
      <c r="AM290" s="3">
        <v>0</v>
      </c>
      <c r="AN290" s="3">
        <v>0</v>
      </c>
      <c r="AO290" s="3">
        <v>1</v>
      </c>
      <c r="AP290" s="3">
        <v>0</v>
      </c>
      <c r="AQ290" s="3">
        <v>0</v>
      </c>
      <c r="AR290" s="3">
        <v>0</v>
      </c>
      <c r="AS290" s="2">
        <f t="shared" si="120"/>
        <v>0</v>
      </c>
      <c r="AT290" s="2">
        <f t="shared" si="121"/>
        <v>0</v>
      </c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</row>
    <row r="291" spans="1:70" ht="12.75">
      <c r="A291" s="1" t="s">
        <v>199</v>
      </c>
      <c r="B291" s="1" t="str">
        <f>IF(('soupiska týmy'!$F$28&gt;=6),'soupiska týmy'!$B$6,"")</f>
        <v>Philadelphia Flyers</v>
      </c>
      <c r="C291" s="16" t="s">
        <v>19</v>
      </c>
      <c r="D291" s="47" t="s">
        <v>327</v>
      </c>
      <c r="E291" s="18">
        <v>3</v>
      </c>
      <c r="F291" s="16" t="s">
        <v>23</v>
      </c>
      <c r="G291" s="19">
        <v>2</v>
      </c>
      <c r="H291" s="47" t="s">
        <v>53</v>
      </c>
      <c r="I291" s="3">
        <f t="shared" si="112"/>
        <v>1</v>
      </c>
      <c r="J291" s="3">
        <f t="shared" si="113"/>
      </c>
      <c r="K291" s="3">
        <f t="shared" si="114"/>
        <v>1</v>
      </c>
      <c r="L291" s="3">
        <f t="shared" si="115"/>
      </c>
      <c r="M291" s="3">
        <f t="shared" si="116"/>
      </c>
      <c r="N291" s="3">
        <f t="shared" si="117"/>
      </c>
      <c r="O291" s="2">
        <f t="shared" si="118"/>
        <v>0</v>
      </c>
      <c r="P291" s="2">
        <f t="shared" si="119"/>
        <v>0</v>
      </c>
      <c r="Q291" s="18">
        <v>0</v>
      </c>
      <c r="R291" s="18">
        <v>0</v>
      </c>
      <c r="S291" s="18">
        <v>0</v>
      </c>
      <c r="T291" s="18">
        <v>0</v>
      </c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2">
        <f t="shared" si="120"/>
        <v>0</v>
      </c>
      <c r="AT291" s="2">
        <f t="shared" si="121"/>
        <v>1</v>
      </c>
      <c r="AU291">
        <v>0</v>
      </c>
      <c r="AV291">
        <v>0</v>
      </c>
      <c r="AW291">
        <v>0</v>
      </c>
      <c r="AX291">
        <v>1</v>
      </c>
      <c r="AY291">
        <v>1</v>
      </c>
      <c r="AZ291">
        <v>0</v>
      </c>
      <c r="BA291">
        <v>0</v>
      </c>
      <c r="BB291">
        <v>0</v>
      </c>
      <c r="BC291">
        <v>0</v>
      </c>
      <c r="BD291">
        <v>1</v>
      </c>
      <c r="BE291">
        <v>0</v>
      </c>
      <c r="BF291">
        <v>0</v>
      </c>
      <c r="BG291">
        <v>2</v>
      </c>
      <c r="BH291">
        <v>0</v>
      </c>
      <c r="BI291">
        <v>0</v>
      </c>
      <c r="BJ291">
        <v>0</v>
      </c>
      <c r="BK291">
        <v>0</v>
      </c>
      <c r="BL291">
        <v>1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</row>
    <row r="292" spans="1:70" ht="12.75">
      <c r="A292" s="1" t="s">
        <v>196</v>
      </c>
      <c r="B292" s="1" t="str">
        <f>IF(('soupiska týmy'!$F$28&gt;=6),'soupiska týmy'!$B$6,"")</f>
        <v>Philadelphia Flyers</v>
      </c>
      <c r="C292" s="16" t="s">
        <v>19</v>
      </c>
      <c r="D292" s="47" t="s">
        <v>328</v>
      </c>
      <c r="E292" s="18">
        <v>0</v>
      </c>
      <c r="F292" s="16" t="s">
        <v>23</v>
      </c>
      <c r="G292" s="19">
        <v>1</v>
      </c>
      <c r="I292" s="3">
        <f t="shared" si="112"/>
        <v>1</v>
      </c>
      <c r="J292" s="3">
        <f t="shared" si="113"/>
      </c>
      <c r="K292" s="3">
        <f t="shared" si="114"/>
      </c>
      <c r="L292" s="3">
        <f t="shared" si="115"/>
      </c>
      <c r="M292" s="3">
        <f t="shared" si="116"/>
        <v>1</v>
      </c>
      <c r="N292" s="3">
        <f t="shared" si="117"/>
      </c>
      <c r="O292" s="2">
        <f t="shared" si="118"/>
        <v>1</v>
      </c>
      <c r="P292" s="2">
        <f t="shared" si="119"/>
        <v>3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1</v>
      </c>
      <c r="Y292" s="18">
        <v>0</v>
      </c>
      <c r="Z292" s="18">
        <v>0</v>
      </c>
      <c r="AA292" s="18">
        <v>1</v>
      </c>
      <c r="AB292" s="18">
        <v>1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1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2">
        <f t="shared" si="120"/>
        <v>0</v>
      </c>
      <c r="AT292" s="2">
        <f t="shared" si="121"/>
        <v>0</v>
      </c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</row>
    <row r="293" spans="1:46" ht="12.75">
      <c r="A293" s="1" t="s">
        <v>192</v>
      </c>
      <c r="B293" s="1" t="str">
        <f>IF(('soupiska týmy'!$F$28&gt;=6),'soupiska týmy'!$B$6,"")</f>
        <v>Philadelphia Flyers</v>
      </c>
      <c r="C293" s="16" t="s">
        <v>19</v>
      </c>
      <c r="D293" s="7" t="s">
        <v>324</v>
      </c>
      <c r="E293" s="1">
        <v>3</v>
      </c>
      <c r="F293" s="16" t="s">
        <v>23</v>
      </c>
      <c r="G293" s="19">
        <v>2</v>
      </c>
      <c r="I293" s="3">
        <f t="shared" si="112"/>
        <v>1</v>
      </c>
      <c r="J293" s="3">
        <f t="shared" si="113"/>
        <v>1</v>
      </c>
      <c r="K293" s="3">
        <f t="shared" si="114"/>
      </c>
      <c r="L293" s="3">
        <f t="shared" si="115"/>
      </c>
      <c r="M293" s="3">
        <f t="shared" si="116"/>
      </c>
      <c r="N293" s="3">
        <f t="shared" si="117"/>
      </c>
      <c r="O293" s="2">
        <f t="shared" si="118"/>
        <v>1</v>
      </c>
      <c r="P293" s="2">
        <f t="shared" si="119"/>
        <v>2</v>
      </c>
      <c r="Q293" s="3">
        <v>0</v>
      </c>
      <c r="R293" s="3">
        <v>0</v>
      </c>
      <c r="S293" s="3">
        <v>0</v>
      </c>
      <c r="T293" s="3">
        <v>0</v>
      </c>
      <c r="U293" s="3">
        <v>1</v>
      </c>
      <c r="V293" s="3">
        <v>0</v>
      </c>
      <c r="W293" s="3">
        <v>0</v>
      </c>
      <c r="X293" s="3">
        <v>2</v>
      </c>
      <c r="Y293" s="3">
        <v>1</v>
      </c>
      <c r="Z293" s="3">
        <v>0</v>
      </c>
      <c r="AA293" s="3">
        <v>1</v>
      </c>
      <c r="AB293" s="3">
        <v>0</v>
      </c>
      <c r="AC293" s="3">
        <v>0</v>
      </c>
      <c r="AD293" s="3">
        <v>2</v>
      </c>
      <c r="AE293" s="3">
        <v>0</v>
      </c>
      <c r="AF293" s="3">
        <v>0</v>
      </c>
      <c r="AG293" s="3">
        <v>0</v>
      </c>
      <c r="AH293" s="3">
        <v>2</v>
      </c>
      <c r="AI293" s="3">
        <v>0</v>
      </c>
      <c r="AJ293" s="3">
        <v>0</v>
      </c>
      <c r="AK293" s="3">
        <v>1</v>
      </c>
      <c r="AL293" s="3">
        <v>2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2">
        <f t="shared" si="120"/>
        <v>0</v>
      </c>
      <c r="AT293" s="2">
        <f t="shared" si="121"/>
        <v>0</v>
      </c>
    </row>
    <row r="294" spans="1:70" ht="12.75">
      <c r="A294" s="1" t="s">
        <v>185</v>
      </c>
      <c r="B294" s="1" t="str">
        <f>IF(('soupiska týmy'!$F$28&gt;=6),'soupiska týmy'!$B$6,"")</f>
        <v>Philadelphia Flyers</v>
      </c>
      <c r="C294" s="16" t="s">
        <v>19</v>
      </c>
      <c r="D294" s="7" t="s">
        <v>321</v>
      </c>
      <c r="E294" s="1">
        <v>4</v>
      </c>
      <c r="F294" s="16" t="s">
        <v>23</v>
      </c>
      <c r="G294" s="19">
        <v>1</v>
      </c>
      <c r="I294" s="3">
        <f t="shared" si="112"/>
        <v>1</v>
      </c>
      <c r="J294" s="3">
        <f t="shared" si="113"/>
        <v>1</v>
      </c>
      <c r="K294" s="3">
        <f t="shared" si="114"/>
      </c>
      <c r="L294" s="3">
        <f t="shared" si="115"/>
      </c>
      <c r="M294" s="3">
        <f t="shared" si="116"/>
      </c>
      <c r="N294" s="3">
        <f t="shared" si="117"/>
      </c>
      <c r="O294" s="2">
        <f t="shared" si="118"/>
        <v>0</v>
      </c>
      <c r="P294" s="2">
        <f t="shared" si="119"/>
        <v>0</v>
      </c>
      <c r="Q294" s="3">
        <v>0</v>
      </c>
      <c r="R294" s="3">
        <v>0</v>
      </c>
      <c r="S294" s="3">
        <v>0</v>
      </c>
      <c r="T294" s="3">
        <v>0</v>
      </c>
      <c r="AS294" s="2">
        <f t="shared" si="120"/>
        <v>0</v>
      </c>
      <c r="AT294" s="2">
        <f t="shared" si="121"/>
        <v>1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1</v>
      </c>
      <c r="BC294">
        <v>2</v>
      </c>
      <c r="BD294">
        <v>1</v>
      </c>
      <c r="BE294">
        <v>0</v>
      </c>
      <c r="BF294">
        <v>0</v>
      </c>
      <c r="BG294">
        <v>2</v>
      </c>
      <c r="BH294">
        <v>0</v>
      </c>
      <c r="BI294">
        <v>0</v>
      </c>
      <c r="BJ294">
        <v>0</v>
      </c>
      <c r="BK294">
        <v>0</v>
      </c>
      <c r="BL294">
        <v>2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</row>
    <row r="295" spans="1:46" ht="12.75">
      <c r="A295" s="1" t="s">
        <v>231</v>
      </c>
      <c r="B295" s="1" t="str">
        <f>IF(('soupiska týmy'!$F$28&gt;=6),'soupiska týmy'!$B$6,"")</f>
        <v>Philadelphia Flyers</v>
      </c>
      <c r="C295" s="16" t="s">
        <v>19</v>
      </c>
      <c r="D295" s="7" t="s">
        <v>323</v>
      </c>
      <c r="E295" s="1">
        <v>0</v>
      </c>
      <c r="F295" s="16" t="s">
        <v>23</v>
      </c>
      <c r="G295" s="19">
        <v>6</v>
      </c>
      <c r="I295" s="3">
        <f t="shared" si="112"/>
        <v>1</v>
      </c>
      <c r="J295" s="3">
        <f t="shared" si="113"/>
      </c>
      <c r="K295" s="3">
        <f t="shared" si="114"/>
      </c>
      <c r="L295" s="3">
        <f t="shared" si="115"/>
      </c>
      <c r="M295" s="3">
        <f t="shared" si="116"/>
        <v>1</v>
      </c>
      <c r="N295" s="3">
        <f t="shared" si="117"/>
      </c>
      <c r="O295" s="2">
        <f>(((((S295+W295)+AA295)+AE295)+AI295)+AM295)+AQ295</f>
        <v>1</v>
      </c>
      <c r="P295" s="2">
        <f>(((((T295+X295)+AB295)+AF295)+AJ295)+AN295)+AR295</f>
        <v>1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1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1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2">
        <f>((((AW295+BA295)+BE295)+BI295)+BM295)+BQ295</f>
        <v>0</v>
      </c>
      <c r="AT295" s="2">
        <f>((((AX295+BB295)+BF295)+BJ295)+BN295)+BR295</f>
        <v>0</v>
      </c>
    </row>
    <row r="296" spans="1:70" ht="12.75">
      <c r="A296" s="1" t="s">
        <v>224</v>
      </c>
      <c r="B296" s="1" t="str">
        <f>IF(('soupiska týmy'!$F$28&gt;=6),'soupiska týmy'!$B$6,"")</f>
        <v>Philadelphia Flyers</v>
      </c>
      <c r="C296" s="16" t="s">
        <v>19</v>
      </c>
      <c r="D296" s="7" t="s">
        <v>325</v>
      </c>
      <c r="E296" s="1">
        <v>3</v>
      </c>
      <c r="F296" s="16" t="s">
        <v>23</v>
      </c>
      <c r="G296" s="19">
        <v>2</v>
      </c>
      <c r="H296" t="s">
        <v>53</v>
      </c>
      <c r="I296" s="3">
        <f t="shared" si="112"/>
        <v>1</v>
      </c>
      <c r="J296" s="3">
        <f t="shared" si="113"/>
      </c>
      <c r="K296" s="3">
        <f t="shared" si="114"/>
        <v>1</v>
      </c>
      <c r="L296" s="3">
        <f t="shared" si="115"/>
      </c>
      <c r="M296" s="3">
        <f t="shared" si="116"/>
      </c>
      <c r="N296" s="3">
        <f t="shared" si="117"/>
      </c>
      <c r="O296" s="2">
        <f t="shared" si="118"/>
        <v>0</v>
      </c>
      <c r="P296" s="2">
        <f t="shared" si="119"/>
        <v>0</v>
      </c>
      <c r="Q296" s="3">
        <v>0</v>
      </c>
      <c r="R296" s="3">
        <v>0</v>
      </c>
      <c r="S296" s="3">
        <v>0</v>
      </c>
      <c r="T296" s="3">
        <v>0</v>
      </c>
      <c r="AS296" s="2">
        <f t="shared" si="120"/>
        <v>0</v>
      </c>
      <c r="AT296" s="2">
        <f t="shared" si="121"/>
        <v>2</v>
      </c>
      <c r="AU296">
        <v>0</v>
      </c>
      <c r="AV296">
        <v>0</v>
      </c>
      <c r="AW296">
        <v>0</v>
      </c>
      <c r="AX296">
        <v>0</v>
      </c>
      <c r="AY296">
        <v>2</v>
      </c>
      <c r="AZ296">
        <v>0</v>
      </c>
      <c r="BA296">
        <v>0</v>
      </c>
      <c r="BB296">
        <v>1</v>
      </c>
      <c r="BC296">
        <v>1</v>
      </c>
      <c r="BD296">
        <v>0</v>
      </c>
      <c r="BE296">
        <v>0</v>
      </c>
      <c r="BF296">
        <v>0</v>
      </c>
      <c r="BG296">
        <v>0</v>
      </c>
      <c r="BH296">
        <v>1</v>
      </c>
      <c r="BI296">
        <v>0</v>
      </c>
      <c r="BJ296">
        <v>1</v>
      </c>
      <c r="BK296">
        <v>0</v>
      </c>
      <c r="BL296">
        <v>2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</row>
    <row r="297" spans="1:46" ht="12.75">
      <c r="A297" s="1" t="s">
        <v>69</v>
      </c>
      <c r="B297" s="1" t="str">
        <f>IF(('soupiska týmy'!$F$28&gt;=6),'soupiska týmy'!$B$6,"")</f>
        <v>Philadelphia Flyers</v>
      </c>
      <c r="C297" s="16" t="s">
        <v>19</v>
      </c>
      <c r="D297" s="7" t="s">
        <v>327</v>
      </c>
      <c r="E297" s="1">
        <v>8</v>
      </c>
      <c r="F297" s="16" t="s">
        <v>23</v>
      </c>
      <c r="G297" s="19">
        <v>2</v>
      </c>
      <c r="I297" s="3">
        <f t="shared" si="112"/>
        <v>1</v>
      </c>
      <c r="J297" s="3">
        <f t="shared" si="113"/>
        <v>1</v>
      </c>
      <c r="K297" s="3">
        <f t="shared" si="114"/>
      </c>
      <c r="L297" s="3">
        <f t="shared" si="115"/>
      </c>
      <c r="M297" s="3">
        <f t="shared" si="116"/>
      </c>
      <c r="N297" s="3">
        <f t="shared" si="117"/>
      </c>
      <c r="O297" s="2">
        <f t="shared" si="118"/>
        <v>1</v>
      </c>
      <c r="P297" s="2">
        <f t="shared" si="119"/>
        <v>1</v>
      </c>
      <c r="Q297" s="3">
        <v>0</v>
      </c>
      <c r="R297" s="3">
        <v>0</v>
      </c>
      <c r="S297" s="3">
        <v>0</v>
      </c>
      <c r="T297" s="3">
        <v>0</v>
      </c>
      <c r="U297" s="3">
        <v>1</v>
      </c>
      <c r="V297" s="3">
        <v>1</v>
      </c>
      <c r="W297" s="3">
        <v>1</v>
      </c>
      <c r="X297" s="3">
        <v>1</v>
      </c>
      <c r="Y297" s="3">
        <v>0</v>
      </c>
      <c r="Z297" s="3">
        <v>0</v>
      </c>
      <c r="AA297" s="3">
        <v>0</v>
      </c>
      <c r="AB297" s="3">
        <v>0</v>
      </c>
      <c r="AC297" s="3">
        <v>1</v>
      </c>
      <c r="AD297" s="3">
        <v>0</v>
      </c>
      <c r="AE297" s="3">
        <v>0</v>
      </c>
      <c r="AF297" s="3">
        <v>0</v>
      </c>
      <c r="AG297" s="3">
        <v>4</v>
      </c>
      <c r="AH297" s="3">
        <v>0</v>
      </c>
      <c r="AI297" s="3">
        <v>0</v>
      </c>
      <c r="AJ297" s="3">
        <v>0</v>
      </c>
      <c r="AK297" s="3">
        <v>2</v>
      </c>
      <c r="AL297" s="3">
        <v>4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2">
        <f t="shared" si="120"/>
        <v>0</v>
      </c>
      <c r="AT297" s="2">
        <f t="shared" si="121"/>
        <v>0</v>
      </c>
    </row>
    <row r="298" spans="1:70" ht="12.75">
      <c r="A298" s="1" t="s">
        <v>79</v>
      </c>
      <c r="B298" s="1" t="str">
        <f>IF(('soupiska týmy'!$F$28&gt;=6),'soupiska týmy'!$B$6,"")</f>
        <v>Philadelphia Flyers</v>
      </c>
      <c r="C298" s="16" t="s">
        <v>19</v>
      </c>
      <c r="D298" s="7" t="s">
        <v>322</v>
      </c>
      <c r="E298" s="1">
        <v>4</v>
      </c>
      <c r="F298" s="16" t="s">
        <v>23</v>
      </c>
      <c r="G298" s="19">
        <v>0</v>
      </c>
      <c r="I298" s="3">
        <f t="shared" si="112"/>
        <v>1</v>
      </c>
      <c r="J298" s="3">
        <f t="shared" si="113"/>
        <v>1</v>
      </c>
      <c r="K298" s="3">
        <f t="shared" si="114"/>
      </c>
      <c r="L298" s="3">
        <f t="shared" si="115"/>
      </c>
      <c r="M298" s="3">
        <f t="shared" si="116"/>
      </c>
      <c r="N298" s="3">
        <f t="shared" si="117"/>
        <v>1</v>
      </c>
      <c r="O298" s="2">
        <f t="shared" si="118"/>
        <v>0</v>
      </c>
      <c r="P298" s="2">
        <f t="shared" si="119"/>
        <v>0</v>
      </c>
      <c r="Q298" s="3">
        <v>0</v>
      </c>
      <c r="R298" s="3">
        <v>0</v>
      </c>
      <c r="S298" s="3">
        <v>0</v>
      </c>
      <c r="T298" s="3">
        <v>0</v>
      </c>
      <c r="AS298" s="2">
        <f t="shared" si="120"/>
        <v>1</v>
      </c>
      <c r="AT298" s="2">
        <f t="shared" si="121"/>
        <v>1</v>
      </c>
      <c r="AU298">
        <v>0</v>
      </c>
      <c r="AV298">
        <v>1</v>
      </c>
      <c r="AW298">
        <v>0</v>
      </c>
      <c r="AX298">
        <v>0</v>
      </c>
      <c r="AY298">
        <v>1</v>
      </c>
      <c r="AZ298">
        <v>0</v>
      </c>
      <c r="BA298">
        <v>0</v>
      </c>
      <c r="BB298">
        <v>1</v>
      </c>
      <c r="BC298">
        <v>0</v>
      </c>
      <c r="BD298">
        <v>1</v>
      </c>
      <c r="BE298">
        <v>0</v>
      </c>
      <c r="BF298">
        <v>0</v>
      </c>
      <c r="BG298">
        <v>1</v>
      </c>
      <c r="BH298">
        <v>0</v>
      </c>
      <c r="BI298">
        <v>0</v>
      </c>
      <c r="BJ298">
        <v>0</v>
      </c>
      <c r="BK298">
        <v>2</v>
      </c>
      <c r="BL298">
        <v>0</v>
      </c>
      <c r="BM298">
        <v>1</v>
      </c>
      <c r="BN298">
        <v>0</v>
      </c>
      <c r="BO298">
        <v>0</v>
      </c>
      <c r="BP298">
        <v>0</v>
      </c>
      <c r="BQ298">
        <v>0</v>
      </c>
      <c r="BR298">
        <v>0</v>
      </c>
    </row>
    <row r="299" spans="1:46" ht="12.75">
      <c r="A299" s="1" t="s">
        <v>87</v>
      </c>
      <c r="B299" s="1" t="str">
        <f>IF(('soupiska týmy'!$F$28&gt;=6),'soupiska týmy'!$B$6,"")</f>
        <v>Philadelphia Flyers</v>
      </c>
      <c r="C299" s="16" t="s">
        <v>19</v>
      </c>
      <c r="D299" s="7" t="s">
        <v>321</v>
      </c>
      <c r="E299" s="1">
        <v>2</v>
      </c>
      <c r="F299" s="16" t="s">
        <v>23</v>
      </c>
      <c r="G299" s="19">
        <v>10</v>
      </c>
      <c r="I299" s="3">
        <f t="shared" si="112"/>
        <v>1</v>
      </c>
      <c r="J299" s="3">
        <f t="shared" si="113"/>
      </c>
      <c r="K299" s="3">
        <f t="shared" si="114"/>
      </c>
      <c r="L299" s="3">
        <f t="shared" si="115"/>
      </c>
      <c r="M299" s="3">
        <f t="shared" si="116"/>
        <v>1</v>
      </c>
      <c r="N299" s="3">
        <f t="shared" si="117"/>
      </c>
      <c r="O299" s="2">
        <f t="shared" si="118"/>
        <v>0</v>
      </c>
      <c r="P299" s="2">
        <f t="shared" si="119"/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2</v>
      </c>
      <c r="AE299" s="3">
        <v>0</v>
      </c>
      <c r="AF299" s="3">
        <v>0</v>
      </c>
      <c r="AG299" s="3">
        <v>2</v>
      </c>
      <c r="AH299" s="3">
        <v>0</v>
      </c>
      <c r="AI299" s="3">
        <v>0</v>
      </c>
      <c r="AJ299" s="3">
        <v>0</v>
      </c>
      <c r="AK299" s="3">
        <v>0</v>
      </c>
      <c r="AL299" s="3">
        <v>2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2">
        <f t="shared" si="120"/>
        <v>0</v>
      </c>
      <c r="AT299" s="2">
        <f t="shared" si="121"/>
        <v>0</v>
      </c>
    </row>
    <row r="300" spans="1:70" ht="12.75">
      <c r="A300" s="1" t="s">
        <v>97</v>
      </c>
      <c r="B300" s="1" t="str">
        <f>IF(('soupiska týmy'!$F$28&gt;=6),'soupiska týmy'!$B$6,"")</f>
        <v>Philadelphia Flyers</v>
      </c>
      <c r="C300" s="16" t="s">
        <v>19</v>
      </c>
      <c r="D300" s="7" t="s">
        <v>328</v>
      </c>
      <c r="E300" s="1">
        <v>2</v>
      </c>
      <c r="F300" s="16" t="s">
        <v>23</v>
      </c>
      <c r="G300" s="19">
        <v>0</v>
      </c>
      <c r="I300" s="3">
        <f t="shared" si="112"/>
        <v>1</v>
      </c>
      <c r="J300" s="3">
        <f t="shared" si="113"/>
        <v>1</v>
      </c>
      <c r="K300" s="3">
        <f t="shared" si="114"/>
      </c>
      <c r="L300" s="3">
        <f t="shared" si="115"/>
      </c>
      <c r="M300" s="3">
        <f t="shared" si="116"/>
      </c>
      <c r="N300" s="3">
        <f t="shared" si="117"/>
        <v>1</v>
      </c>
      <c r="O300" s="2">
        <f t="shared" si="118"/>
        <v>0</v>
      </c>
      <c r="P300" s="2">
        <f t="shared" si="119"/>
        <v>0</v>
      </c>
      <c r="Q300" s="3">
        <v>0</v>
      </c>
      <c r="R300" s="3">
        <v>0</v>
      </c>
      <c r="S300" s="3">
        <v>0</v>
      </c>
      <c r="T300" s="3">
        <v>0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2">
        <f t="shared" si="120"/>
        <v>1</v>
      </c>
      <c r="AT300" s="2">
        <f t="shared" si="121"/>
        <v>1</v>
      </c>
      <c r="AU300">
        <v>0</v>
      </c>
      <c r="AV300">
        <v>0</v>
      </c>
      <c r="AW300">
        <v>0</v>
      </c>
      <c r="AX300">
        <v>1</v>
      </c>
      <c r="AY300">
        <v>1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1</v>
      </c>
      <c r="BF300">
        <v>0</v>
      </c>
      <c r="BG300">
        <v>1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</row>
    <row r="301" spans="1:70" ht="12.75">
      <c r="A301" s="1" t="s">
        <v>11</v>
      </c>
      <c r="B301" s="1" t="str">
        <f>IF(('soupiska týmy'!$F$28&gt;=6),'soupiska týmy'!$B$6,"")</f>
        <v>Philadelphia Flyers</v>
      </c>
      <c r="C301" s="16" t="s">
        <v>19</v>
      </c>
      <c r="D301" s="7" t="s">
        <v>324</v>
      </c>
      <c r="E301" s="1">
        <v>8</v>
      </c>
      <c r="F301" s="16" t="s">
        <v>23</v>
      </c>
      <c r="G301" s="19">
        <v>2</v>
      </c>
      <c r="I301" s="3">
        <f t="shared" si="112"/>
        <v>1</v>
      </c>
      <c r="J301" s="3">
        <f t="shared" si="113"/>
        <v>1</v>
      </c>
      <c r="K301" s="3">
        <f t="shared" si="114"/>
      </c>
      <c r="L301" s="3">
        <f t="shared" si="115"/>
      </c>
      <c r="M301" s="3">
        <f t="shared" si="116"/>
      </c>
      <c r="N301" s="3">
        <f t="shared" si="117"/>
      </c>
      <c r="O301" s="2">
        <f t="shared" si="118"/>
        <v>0</v>
      </c>
      <c r="P301" s="2">
        <f t="shared" si="119"/>
        <v>0</v>
      </c>
      <c r="Q301" s="3">
        <v>0</v>
      </c>
      <c r="R301" s="3">
        <v>0</v>
      </c>
      <c r="S301" s="3">
        <v>0</v>
      </c>
      <c r="T301" s="3">
        <v>0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2">
        <f t="shared" si="120"/>
        <v>1</v>
      </c>
      <c r="AT301" s="2">
        <f t="shared" si="121"/>
        <v>1</v>
      </c>
      <c r="AU301">
        <v>2</v>
      </c>
      <c r="AV301">
        <v>0</v>
      </c>
      <c r="AW301">
        <v>0</v>
      </c>
      <c r="AX301">
        <v>0</v>
      </c>
      <c r="AY301">
        <v>1</v>
      </c>
      <c r="AZ301">
        <v>0</v>
      </c>
      <c r="BA301">
        <v>0</v>
      </c>
      <c r="BB301">
        <v>0</v>
      </c>
      <c r="BC301">
        <v>3</v>
      </c>
      <c r="BD301">
        <v>2</v>
      </c>
      <c r="BE301">
        <v>1</v>
      </c>
      <c r="BF301">
        <v>0</v>
      </c>
      <c r="BG301">
        <v>1</v>
      </c>
      <c r="BH301">
        <v>2</v>
      </c>
      <c r="BI301">
        <v>0</v>
      </c>
      <c r="BJ301">
        <v>1</v>
      </c>
      <c r="BK301">
        <v>1</v>
      </c>
      <c r="BL301">
        <v>3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</row>
    <row r="302" spans="1:46" ht="12.75">
      <c r="A302" s="1" t="s">
        <v>22</v>
      </c>
      <c r="B302" s="1" t="str">
        <f>IF(('soupiska týmy'!$F$28&gt;=6),'soupiska týmy'!$B$6,"")</f>
        <v>Philadelphia Flyers</v>
      </c>
      <c r="C302" s="16" t="s">
        <v>19</v>
      </c>
      <c r="D302" s="7" t="s">
        <v>325</v>
      </c>
      <c r="E302" s="1">
        <v>1</v>
      </c>
      <c r="F302" s="16" t="s">
        <v>23</v>
      </c>
      <c r="G302" s="19">
        <v>0</v>
      </c>
      <c r="H302" t="s">
        <v>53</v>
      </c>
      <c r="I302" s="3">
        <f t="shared" si="112"/>
        <v>1</v>
      </c>
      <c r="J302" s="3">
        <f t="shared" si="113"/>
      </c>
      <c r="K302" s="3">
        <f t="shared" si="114"/>
        <v>1</v>
      </c>
      <c r="L302" s="3">
        <f t="shared" si="115"/>
      </c>
      <c r="M302" s="3">
        <f t="shared" si="116"/>
      </c>
      <c r="N302" s="3">
        <f t="shared" si="117"/>
        <v>1</v>
      </c>
      <c r="O302" s="2">
        <f t="shared" si="118"/>
        <v>1</v>
      </c>
      <c r="P302" s="2">
        <f t="shared" si="119"/>
        <v>0</v>
      </c>
      <c r="Q302" s="3">
        <v>0</v>
      </c>
      <c r="R302" s="3">
        <v>0</v>
      </c>
      <c r="S302" s="3">
        <v>0</v>
      </c>
      <c r="T302" s="3">
        <v>0</v>
      </c>
      <c r="U302" s="3">
        <v>1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1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2">
        <f t="shared" si="120"/>
        <v>0</v>
      </c>
      <c r="AT302" s="2">
        <f t="shared" si="121"/>
        <v>0</v>
      </c>
    </row>
    <row r="303" spans="1:70" ht="12.75">
      <c r="A303" s="1" t="s">
        <v>36</v>
      </c>
      <c r="B303" s="1" t="str">
        <f>IF(('soupiska týmy'!$F$28&gt;=6),'soupiska týmy'!$B$6,"")</f>
        <v>Philadelphia Flyers</v>
      </c>
      <c r="C303" s="16" t="s">
        <v>19</v>
      </c>
      <c r="D303" s="7" t="s">
        <v>323</v>
      </c>
      <c r="E303" s="1">
        <v>6</v>
      </c>
      <c r="F303" s="16" t="s">
        <v>23</v>
      </c>
      <c r="G303" s="19">
        <v>2</v>
      </c>
      <c r="I303" s="3">
        <f t="shared" si="112"/>
        <v>1</v>
      </c>
      <c r="J303" s="3">
        <f t="shared" si="113"/>
        <v>1</v>
      </c>
      <c r="K303" s="3">
        <f t="shared" si="114"/>
      </c>
      <c r="L303" s="3">
        <f t="shared" si="115"/>
      </c>
      <c r="M303" s="3">
        <f t="shared" si="116"/>
      </c>
      <c r="N303" s="3">
        <f t="shared" si="117"/>
      </c>
      <c r="O303" s="2">
        <f t="shared" si="118"/>
        <v>0</v>
      </c>
      <c r="P303" s="2">
        <f t="shared" si="119"/>
        <v>0</v>
      </c>
      <c r="Q303" s="3">
        <v>0</v>
      </c>
      <c r="R303" s="3">
        <v>0</v>
      </c>
      <c r="S303" s="3">
        <v>0</v>
      </c>
      <c r="T303" s="3">
        <v>0</v>
      </c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2">
        <f t="shared" si="120"/>
        <v>1</v>
      </c>
      <c r="AT303" s="2">
        <f t="shared" si="121"/>
        <v>4</v>
      </c>
      <c r="AU303">
        <v>1</v>
      </c>
      <c r="AV303">
        <v>0</v>
      </c>
      <c r="AW303">
        <v>0</v>
      </c>
      <c r="AX303">
        <v>1</v>
      </c>
      <c r="AY303">
        <v>3</v>
      </c>
      <c r="AZ303">
        <v>0</v>
      </c>
      <c r="BA303">
        <v>0</v>
      </c>
      <c r="BB303">
        <v>0</v>
      </c>
      <c r="BC303">
        <v>1</v>
      </c>
      <c r="BD303">
        <v>2</v>
      </c>
      <c r="BE303">
        <v>0</v>
      </c>
      <c r="BF303">
        <v>1</v>
      </c>
      <c r="BG303">
        <v>0</v>
      </c>
      <c r="BH303">
        <v>3</v>
      </c>
      <c r="BI303">
        <v>1</v>
      </c>
      <c r="BJ303">
        <v>1</v>
      </c>
      <c r="BK303">
        <v>1</v>
      </c>
      <c r="BL303">
        <v>4</v>
      </c>
      <c r="BM303">
        <v>0</v>
      </c>
      <c r="BN303">
        <v>1</v>
      </c>
      <c r="BO303">
        <v>0</v>
      </c>
      <c r="BP303">
        <v>0</v>
      </c>
      <c r="BQ303">
        <v>0</v>
      </c>
      <c r="BR303">
        <v>0</v>
      </c>
    </row>
    <row r="304" spans="1:46" ht="12.75">
      <c r="A304" s="1" t="s">
        <v>59</v>
      </c>
      <c r="B304" s="1" t="str">
        <f>IF(('soupiska týmy'!$F$28&gt;=6),'soupiska týmy'!$B$6,"")</f>
        <v>Philadelphia Flyers</v>
      </c>
      <c r="C304" s="16" t="s">
        <v>19</v>
      </c>
      <c r="D304" s="7" t="s">
        <v>322</v>
      </c>
      <c r="E304" s="1">
        <v>2</v>
      </c>
      <c r="F304" s="16" t="s">
        <v>23</v>
      </c>
      <c r="G304" s="19">
        <v>1</v>
      </c>
      <c r="H304" t="s">
        <v>53</v>
      </c>
      <c r="I304" s="3">
        <f t="shared" si="112"/>
        <v>1</v>
      </c>
      <c r="J304" s="3">
        <f t="shared" si="113"/>
      </c>
      <c r="K304" s="3">
        <f t="shared" si="114"/>
        <v>1</v>
      </c>
      <c r="L304" s="3">
        <f t="shared" si="115"/>
      </c>
      <c r="M304" s="3">
        <f t="shared" si="116"/>
      </c>
      <c r="N304" s="3">
        <f t="shared" si="117"/>
      </c>
      <c r="O304" s="2">
        <f t="shared" si="118"/>
        <v>0</v>
      </c>
      <c r="P304" s="2">
        <f t="shared" si="119"/>
        <v>0</v>
      </c>
      <c r="Q304" s="3">
        <v>0</v>
      </c>
      <c r="R304" s="3">
        <v>0</v>
      </c>
      <c r="S304" s="3">
        <v>0</v>
      </c>
      <c r="T304" s="3">
        <v>0</v>
      </c>
      <c r="U304" s="3">
        <v>1</v>
      </c>
      <c r="V304" s="3">
        <v>0</v>
      </c>
      <c r="W304" s="3">
        <v>0</v>
      </c>
      <c r="X304" s="3">
        <v>0</v>
      </c>
      <c r="Y304" s="3">
        <v>1</v>
      </c>
      <c r="Z304" s="3">
        <v>0</v>
      </c>
      <c r="AA304" s="3">
        <v>0</v>
      </c>
      <c r="AB304" s="3">
        <v>0</v>
      </c>
      <c r="AC304" s="3">
        <v>0</v>
      </c>
      <c r="AD304" s="3">
        <v>1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1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2">
        <f t="shared" si="120"/>
        <v>0</v>
      </c>
      <c r="AT304" s="2">
        <f t="shared" si="121"/>
        <v>0</v>
      </c>
    </row>
    <row r="305" spans="1:70" ht="12.75">
      <c r="A305" s="1" t="s">
        <v>130</v>
      </c>
      <c r="B305" s="1" t="str">
        <f>IF(('soupiska týmy'!$F$28&gt;=6),'soupiska týmy'!$B$6,"")</f>
        <v>Philadelphia Flyers</v>
      </c>
      <c r="C305" s="16" t="s">
        <v>19</v>
      </c>
      <c r="D305" s="7" t="s">
        <v>327</v>
      </c>
      <c r="E305" s="1">
        <v>1</v>
      </c>
      <c r="F305" s="16" t="s">
        <v>23</v>
      </c>
      <c r="G305" s="19">
        <v>2</v>
      </c>
      <c r="I305" s="3">
        <f t="shared" si="112"/>
        <v>1</v>
      </c>
      <c r="J305" s="3">
        <f t="shared" si="113"/>
      </c>
      <c r="K305" s="3">
        <f t="shared" si="114"/>
      </c>
      <c r="L305" s="3">
        <f t="shared" si="115"/>
      </c>
      <c r="M305" s="3">
        <f t="shared" si="116"/>
        <v>1</v>
      </c>
      <c r="N305" s="3">
        <f t="shared" si="117"/>
      </c>
      <c r="O305" s="2">
        <f t="shared" si="118"/>
        <v>0</v>
      </c>
      <c r="P305" s="2">
        <f t="shared" si="119"/>
        <v>0</v>
      </c>
      <c r="Q305" s="3">
        <v>0</v>
      </c>
      <c r="R305" s="3">
        <v>0</v>
      </c>
      <c r="S305" s="3">
        <v>0</v>
      </c>
      <c r="T305" s="3">
        <v>0</v>
      </c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2">
        <f t="shared" si="120"/>
        <v>2</v>
      </c>
      <c r="AT305" s="2">
        <f t="shared" si="121"/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1</v>
      </c>
      <c r="BD305">
        <v>0</v>
      </c>
      <c r="BE305">
        <v>1</v>
      </c>
      <c r="BF305">
        <v>0</v>
      </c>
      <c r="BG305">
        <v>0</v>
      </c>
      <c r="BH305">
        <v>1</v>
      </c>
      <c r="BI305">
        <v>1</v>
      </c>
      <c r="BJ305">
        <v>0</v>
      </c>
      <c r="BK305">
        <v>0</v>
      </c>
      <c r="BL305">
        <v>1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</row>
    <row r="306" spans="1:46" ht="12.75">
      <c r="A306" s="1" t="s">
        <v>17</v>
      </c>
      <c r="B306" s="1" t="str">
        <f>IF(('soupiska týmy'!$F$28&gt;=6),'soupiska týmy'!$B$6,"")</f>
        <v>Philadelphia Flyers</v>
      </c>
      <c r="C306" s="16" t="s">
        <v>19</v>
      </c>
      <c r="D306" s="7" t="s">
        <v>328</v>
      </c>
      <c r="E306" s="1">
        <v>4</v>
      </c>
      <c r="F306" s="16" t="s">
        <v>23</v>
      </c>
      <c r="G306" s="19">
        <v>2</v>
      </c>
      <c r="I306" s="3">
        <f t="shared" si="112"/>
        <v>1</v>
      </c>
      <c r="J306" s="3">
        <f t="shared" si="113"/>
        <v>1</v>
      </c>
      <c r="K306" s="3">
        <f t="shared" si="114"/>
      </c>
      <c r="L306" s="3">
        <f t="shared" si="115"/>
      </c>
      <c r="M306" s="3">
        <f t="shared" si="116"/>
      </c>
      <c r="N306" s="3">
        <f t="shared" si="117"/>
      </c>
      <c r="O306" s="2">
        <f t="shared" si="118"/>
        <v>0</v>
      </c>
      <c r="P306" s="2">
        <f t="shared" si="119"/>
        <v>2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1</v>
      </c>
      <c r="Y306" s="3">
        <v>1</v>
      </c>
      <c r="Z306" s="3">
        <v>1</v>
      </c>
      <c r="AA306" s="3">
        <v>0</v>
      </c>
      <c r="AB306" s="3">
        <v>0</v>
      </c>
      <c r="AC306" s="3">
        <v>1</v>
      </c>
      <c r="AD306" s="3">
        <v>2</v>
      </c>
      <c r="AE306" s="3">
        <v>0</v>
      </c>
      <c r="AF306" s="3">
        <v>0</v>
      </c>
      <c r="AG306" s="3">
        <v>1</v>
      </c>
      <c r="AH306" s="3">
        <v>0</v>
      </c>
      <c r="AI306" s="3">
        <v>0</v>
      </c>
      <c r="AJ306" s="3">
        <v>0</v>
      </c>
      <c r="AK306" s="3">
        <v>0</v>
      </c>
      <c r="AL306" s="3">
        <v>1</v>
      </c>
      <c r="AM306" s="3">
        <v>0</v>
      </c>
      <c r="AN306" s="3">
        <v>1</v>
      </c>
      <c r="AO306" s="3">
        <v>1</v>
      </c>
      <c r="AP306" s="3">
        <v>0</v>
      </c>
      <c r="AQ306" s="3">
        <v>0</v>
      </c>
      <c r="AR306" s="3">
        <v>0</v>
      </c>
      <c r="AS306" s="2">
        <f t="shared" si="120"/>
        <v>0</v>
      </c>
      <c r="AT306" s="2">
        <f t="shared" si="121"/>
        <v>0</v>
      </c>
    </row>
    <row r="307" spans="1:70" ht="12.75">
      <c r="A307" s="1" t="s">
        <v>43</v>
      </c>
      <c r="B307" s="1" t="str">
        <f>IF(('soupiska týmy'!$F$28&gt;=6),'soupiska týmy'!$B$6,"")</f>
        <v>Philadelphia Flyers</v>
      </c>
      <c r="C307" s="16" t="s">
        <v>19</v>
      </c>
      <c r="D307" s="7" t="s">
        <v>321</v>
      </c>
      <c r="E307" s="1">
        <v>4</v>
      </c>
      <c r="F307" s="16" t="s">
        <v>23</v>
      </c>
      <c r="G307" s="19">
        <v>3</v>
      </c>
      <c r="H307" t="s">
        <v>53</v>
      </c>
      <c r="I307" s="3">
        <f t="shared" si="112"/>
        <v>1</v>
      </c>
      <c r="J307" s="3">
        <f t="shared" si="113"/>
      </c>
      <c r="K307" s="3">
        <f t="shared" si="114"/>
        <v>1</v>
      </c>
      <c r="L307" s="3">
        <f t="shared" si="115"/>
      </c>
      <c r="M307" s="3">
        <f t="shared" si="116"/>
      </c>
      <c r="N307" s="3">
        <f t="shared" si="117"/>
      </c>
      <c r="O307" s="2">
        <f t="shared" si="118"/>
        <v>0</v>
      </c>
      <c r="P307" s="2">
        <f t="shared" si="119"/>
        <v>0</v>
      </c>
      <c r="Q307" s="3">
        <v>0</v>
      </c>
      <c r="R307" s="3">
        <v>0</v>
      </c>
      <c r="S307" s="3">
        <v>0</v>
      </c>
      <c r="T307" s="3">
        <v>0</v>
      </c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2">
        <f t="shared" si="120"/>
        <v>0</v>
      </c>
      <c r="AT307" s="2">
        <f t="shared" si="121"/>
        <v>1</v>
      </c>
      <c r="AU307">
        <v>1</v>
      </c>
      <c r="AV307">
        <v>0</v>
      </c>
      <c r="AW307">
        <v>0</v>
      </c>
      <c r="AX307">
        <v>0</v>
      </c>
      <c r="AY307">
        <v>1</v>
      </c>
      <c r="AZ307">
        <v>0</v>
      </c>
      <c r="BA307">
        <v>0</v>
      </c>
      <c r="BB307">
        <v>1</v>
      </c>
      <c r="BC307">
        <v>0</v>
      </c>
      <c r="BD307">
        <v>1</v>
      </c>
      <c r="BE307">
        <v>0</v>
      </c>
      <c r="BF307">
        <v>0</v>
      </c>
      <c r="BG307">
        <v>1</v>
      </c>
      <c r="BH307">
        <v>1</v>
      </c>
      <c r="BI307">
        <v>0</v>
      </c>
      <c r="BJ307">
        <v>0</v>
      </c>
      <c r="BK307">
        <v>0</v>
      </c>
      <c r="BL307">
        <v>3</v>
      </c>
      <c r="BM307">
        <v>0</v>
      </c>
      <c r="BN307">
        <v>0</v>
      </c>
      <c r="BO307">
        <v>1</v>
      </c>
      <c r="BP307">
        <v>0</v>
      </c>
      <c r="BQ307">
        <v>0</v>
      </c>
      <c r="BR307">
        <v>0</v>
      </c>
    </row>
    <row r="308" spans="1:46" ht="12.75">
      <c r="A308" s="1" t="s">
        <v>58</v>
      </c>
      <c r="B308" s="1" t="str">
        <f>IF(('soupiska týmy'!$F$28&gt;=6),'soupiska týmy'!$B$6,"")</f>
        <v>Philadelphia Flyers</v>
      </c>
      <c r="C308" s="16" t="s">
        <v>19</v>
      </c>
      <c r="D308" s="7" t="s">
        <v>324</v>
      </c>
      <c r="E308" s="1">
        <v>1</v>
      </c>
      <c r="F308" s="16" t="s">
        <v>23</v>
      </c>
      <c r="G308" s="19">
        <v>2</v>
      </c>
      <c r="I308" s="3">
        <f t="shared" si="112"/>
        <v>1</v>
      </c>
      <c r="J308" s="3">
        <f t="shared" si="113"/>
      </c>
      <c r="K308" s="3">
        <f t="shared" si="114"/>
      </c>
      <c r="L308" s="3">
        <f t="shared" si="115"/>
      </c>
      <c r="M308" s="3">
        <f t="shared" si="116"/>
        <v>1</v>
      </c>
      <c r="N308" s="3">
        <f t="shared" si="117"/>
      </c>
      <c r="O308" s="2">
        <f t="shared" si="118"/>
        <v>2</v>
      </c>
      <c r="P308" s="2">
        <f t="shared" si="119"/>
        <v>1</v>
      </c>
      <c r="Q308" s="3">
        <v>0</v>
      </c>
      <c r="R308" s="3">
        <v>0</v>
      </c>
      <c r="S308" s="3">
        <v>0</v>
      </c>
      <c r="T308" s="3">
        <v>0</v>
      </c>
      <c r="U308" s="3">
        <v>1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1</v>
      </c>
      <c r="AB308" s="3">
        <v>1</v>
      </c>
      <c r="AC308" s="3">
        <v>0</v>
      </c>
      <c r="AD308" s="3">
        <v>0</v>
      </c>
      <c r="AE308" s="3">
        <v>1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1</v>
      </c>
      <c r="AM308" s="3">
        <v>0</v>
      </c>
      <c r="AN308" s="3">
        <v>0</v>
      </c>
      <c r="AO308" s="3">
        <v>0</v>
      </c>
      <c r="AP308" s="3">
        <v>1</v>
      </c>
      <c r="AQ308" s="3">
        <v>0</v>
      </c>
      <c r="AR308" s="3">
        <v>0</v>
      </c>
      <c r="AS308" s="2">
        <f t="shared" si="120"/>
        <v>0</v>
      </c>
      <c r="AT308" s="2">
        <f t="shared" si="121"/>
        <v>0</v>
      </c>
    </row>
    <row r="309" spans="1:70" ht="12.75">
      <c r="A309" s="1" t="s">
        <v>244</v>
      </c>
      <c r="B309" s="1" t="str">
        <f>IF(('soupiska týmy'!$F$28&gt;=6),'soupiska týmy'!$B$6,"")</f>
        <v>Philadelphia Flyers</v>
      </c>
      <c r="C309" s="16" t="s">
        <v>19</v>
      </c>
      <c r="D309" s="7" t="s">
        <v>325</v>
      </c>
      <c r="E309" s="1">
        <v>3</v>
      </c>
      <c r="F309" s="16" t="s">
        <v>23</v>
      </c>
      <c r="G309" s="19">
        <v>5</v>
      </c>
      <c r="I309" s="3">
        <f t="shared" si="112"/>
        <v>1</v>
      </c>
      <c r="J309" s="3">
        <f t="shared" si="113"/>
      </c>
      <c r="K309" s="3">
        <f t="shared" si="114"/>
      </c>
      <c r="L309" s="3">
        <f t="shared" si="115"/>
      </c>
      <c r="M309" s="3">
        <f t="shared" si="116"/>
        <v>1</v>
      </c>
      <c r="N309" s="3">
        <f t="shared" si="117"/>
      </c>
      <c r="O309" s="2">
        <f t="shared" si="118"/>
        <v>0</v>
      </c>
      <c r="P309" s="2">
        <f t="shared" si="119"/>
        <v>0</v>
      </c>
      <c r="Q309" s="3">
        <v>0</v>
      </c>
      <c r="R309" s="3">
        <v>0</v>
      </c>
      <c r="S309" s="3">
        <v>0</v>
      </c>
      <c r="T309" s="3">
        <v>0</v>
      </c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2">
        <f t="shared" si="120"/>
        <v>1</v>
      </c>
      <c r="AT309" s="2">
        <f t="shared" si="121"/>
        <v>1</v>
      </c>
      <c r="AU309">
        <v>0</v>
      </c>
      <c r="AV309">
        <v>1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1</v>
      </c>
      <c r="BD309">
        <v>0</v>
      </c>
      <c r="BE309">
        <v>1</v>
      </c>
      <c r="BF309">
        <v>0</v>
      </c>
      <c r="BG309">
        <v>0</v>
      </c>
      <c r="BH309">
        <v>1</v>
      </c>
      <c r="BI309">
        <v>0</v>
      </c>
      <c r="BJ309">
        <v>1</v>
      </c>
      <c r="BK309">
        <v>2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</row>
    <row r="310" spans="1:46" ht="12.75">
      <c r="A310" s="1" t="s">
        <v>238</v>
      </c>
      <c r="B310" s="1" t="str">
        <f>IF(('soupiska týmy'!$F$28&gt;=6),'soupiska týmy'!$B$6,"")</f>
        <v>Philadelphia Flyers</v>
      </c>
      <c r="C310" s="16" t="s">
        <v>19</v>
      </c>
      <c r="D310" s="7" t="s">
        <v>323</v>
      </c>
      <c r="E310" s="1">
        <v>3</v>
      </c>
      <c r="F310" s="16" t="s">
        <v>23</v>
      </c>
      <c r="G310" s="19">
        <v>0</v>
      </c>
      <c r="I310" s="3">
        <f t="shared" si="112"/>
        <v>1</v>
      </c>
      <c r="J310" s="3">
        <f t="shared" si="113"/>
        <v>1</v>
      </c>
      <c r="K310" s="3">
        <f t="shared" si="114"/>
      </c>
      <c r="L310" s="3">
        <f t="shared" si="115"/>
      </c>
      <c r="M310" s="3">
        <f t="shared" si="116"/>
      </c>
      <c r="N310" s="3">
        <f t="shared" si="117"/>
        <v>1</v>
      </c>
      <c r="O310" s="2">
        <f t="shared" si="118"/>
        <v>0</v>
      </c>
      <c r="P310" s="2">
        <f t="shared" si="119"/>
        <v>1</v>
      </c>
      <c r="Q310" s="3">
        <v>0</v>
      </c>
      <c r="R310" s="3">
        <v>0</v>
      </c>
      <c r="S310" s="3">
        <v>0</v>
      </c>
      <c r="T310" s="3">
        <v>0</v>
      </c>
      <c r="U310" s="3">
        <v>1</v>
      </c>
      <c r="V310" s="3">
        <v>2</v>
      </c>
      <c r="W310" s="3">
        <v>0</v>
      </c>
      <c r="X310" s="3">
        <v>0</v>
      </c>
      <c r="Y310" s="3">
        <v>0</v>
      </c>
      <c r="Z310" s="3">
        <v>1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1</v>
      </c>
      <c r="AG310" s="3">
        <v>1</v>
      </c>
      <c r="AH310" s="3">
        <v>0</v>
      </c>
      <c r="AI310" s="3">
        <v>0</v>
      </c>
      <c r="AJ310" s="3">
        <v>0</v>
      </c>
      <c r="AK310" s="3">
        <v>1</v>
      </c>
      <c r="AL310" s="3">
        <v>1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2">
        <f t="shared" si="120"/>
        <v>0</v>
      </c>
      <c r="AT310" s="2">
        <f t="shared" si="121"/>
        <v>0</v>
      </c>
    </row>
    <row r="311" spans="1:70" ht="12.75">
      <c r="A311" s="1" t="s">
        <v>254</v>
      </c>
      <c r="B311" s="1" t="str">
        <f>IF(('soupiska týmy'!$F$28&gt;=6),'soupiska týmy'!$B$6,"")</f>
        <v>Philadelphia Flyers</v>
      </c>
      <c r="C311" s="16" t="s">
        <v>19</v>
      </c>
      <c r="D311" s="7" t="s">
        <v>322</v>
      </c>
      <c r="E311" s="1">
        <v>2</v>
      </c>
      <c r="F311" s="16" t="s">
        <v>23</v>
      </c>
      <c r="G311" s="19">
        <v>1</v>
      </c>
      <c r="I311" s="3">
        <f t="shared" si="112"/>
        <v>1</v>
      </c>
      <c r="J311" s="3">
        <f t="shared" si="113"/>
        <v>1</v>
      </c>
      <c r="K311" s="3">
        <f t="shared" si="114"/>
      </c>
      <c r="L311" s="3">
        <f t="shared" si="115"/>
      </c>
      <c r="M311" s="3">
        <f t="shared" si="116"/>
      </c>
      <c r="N311" s="3">
        <f t="shared" si="117"/>
      </c>
      <c r="O311" s="2">
        <f t="shared" si="118"/>
        <v>0</v>
      </c>
      <c r="P311" s="2">
        <f t="shared" si="119"/>
        <v>0</v>
      </c>
      <c r="Q311" s="3">
        <v>0</v>
      </c>
      <c r="R311" s="3">
        <v>0</v>
      </c>
      <c r="S311" s="3">
        <v>0</v>
      </c>
      <c r="T311" s="3">
        <v>0</v>
      </c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2">
        <f t="shared" si="120"/>
        <v>2</v>
      </c>
      <c r="AT311" s="2">
        <f t="shared" si="121"/>
        <v>0</v>
      </c>
      <c r="AU311">
        <v>0</v>
      </c>
      <c r="AV311">
        <v>1</v>
      </c>
      <c r="AW311">
        <v>0</v>
      </c>
      <c r="AX311">
        <v>0</v>
      </c>
      <c r="AY311">
        <v>1</v>
      </c>
      <c r="AZ311">
        <v>0</v>
      </c>
      <c r="BA311">
        <v>0</v>
      </c>
      <c r="BB311">
        <v>0</v>
      </c>
      <c r="BC311">
        <v>1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2</v>
      </c>
      <c r="BJ311">
        <v>0</v>
      </c>
      <c r="BK311">
        <v>0</v>
      </c>
      <c r="BL311">
        <v>2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</row>
    <row r="312" spans="1:46" ht="12.75">
      <c r="A312" s="1" t="s">
        <v>248</v>
      </c>
      <c r="B312" s="1" t="str">
        <f>IF(('soupiska týmy'!$F$28&gt;=6),'soupiska týmy'!$B$6,"")</f>
        <v>Philadelphia Flyers</v>
      </c>
      <c r="C312" s="16" t="s">
        <v>19</v>
      </c>
      <c r="D312" s="7" t="s">
        <v>327</v>
      </c>
      <c r="E312" s="1">
        <v>2</v>
      </c>
      <c r="F312" s="16" t="s">
        <v>23</v>
      </c>
      <c r="G312" s="19">
        <v>4</v>
      </c>
      <c r="I312" s="3">
        <f t="shared" si="112"/>
        <v>1</v>
      </c>
      <c r="J312" s="3">
        <f t="shared" si="113"/>
      </c>
      <c r="K312" s="3">
        <f t="shared" si="114"/>
      </c>
      <c r="L312" s="3">
        <f t="shared" si="115"/>
      </c>
      <c r="M312" s="3">
        <f t="shared" si="116"/>
        <v>1</v>
      </c>
      <c r="N312" s="3">
        <f t="shared" si="117"/>
      </c>
      <c r="O312" s="2">
        <f t="shared" si="118"/>
        <v>0</v>
      </c>
      <c r="P312" s="2">
        <f t="shared" si="119"/>
        <v>2</v>
      </c>
      <c r="Q312" s="3">
        <v>0</v>
      </c>
      <c r="R312" s="3">
        <v>0</v>
      </c>
      <c r="S312" s="3">
        <v>0</v>
      </c>
      <c r="T312" s="3">
        <v>0</v>
      </c>
      <c r="U312" s="3">
        <v>1</v>
      </c>
      <c r="V312" s="3">
        <v>0</v>
      </c>
      <c r="W312" s="3">
        <v>0</v>
      </c>
      <c r="X312" s="3">
        <v>2</v>
      </c>
      <c r="Y312" s="3">
        <v>0</v>
      </c>
      <c r="Z312" s="3">
        <v>0</v>
      </c>
      <c r="AA312" s="3">
        <v>0</v>
      </c>
      <c r="AB312" s="3">
        <v>0</v>
      </c>
      <c r="AC312" s="3">
        <v>1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2">
        <f t="shared" si="120"/>
        <v>0</v>
      </c>
      <c r="AT312" s="2">
        <f t="shared" si="121"/>
        <v>0</v>
      </c>
    </row>
    <row r="313" spans="1:46" ht="12.75">
      <c r="A313" s="1" t="s">
        <v>216</v>
      </c>
      <c r="B313" s="1" t="str">
        <f>IF(('soupiska týmy'!$F$28&gt;=6),'soupiska týmy'!$B$6,"")</f>
        <v>Philadelphia Flyers</v>
      </c>
      <c r="C313" s="16" t="s">
        <v>19</v>
      </c>
      <c r="D313" s="7" t="s">
        <v>325</v>
      </c>
      <c r="E313" s="1">
        <v>0</v>
      </c>
      <c r="F313" s="16" t="s">
        <v>23</v>
      </c>
      <c r="G313" s="19">
        <v>1</v>
      </c>
      <c r="H313" t="s">
        <v>53</v>
      </c>
      <c r="I313" s="3">
        <f t="shared" si="112"/>
        <v>1</v>
      </c>
      <c r="J313" s="3">
        <f t="shared" si="113"/>
      </c>
      <c r="K313" s="3">
        <f t="shared" si="114"/>
      </c>
      <c r="L313" s="3">
        <f t="shared" si="115"/>
        <v>1</v>
      </c>
      <c r="M313" s="3">
        <f t="shared" si="116"/>
      </c>
      <c r="N313" s="3">
        <f t="shared" si="117"/>
      </c>
      <c r="O313" s="2">
        <f t="shared" si="118"/>
        <v>1</v>
      </c>
      <c r="P313" s="2">
        <f t="shared" si="119"/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1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2">
        <f t="shared" si="120"/>
        <v>0</v>
      </c>
      <c r="AT313" s="2">
        <f t="shared" si="121"/>
        <v>0</v>
      </c>
    </row>
    <row r="314" spans="1:70" ht="12.75">
      <c r="A314" s="1" t="s">
        <v>204</v>
      </c>
      <c r="B314" s="1" t="str">
        <f>IF(('soupiska týmy'!$F$28&gt;=6),'soupiska týmy'!$B$6,"")</f>
        <v>Philadelphia Flyers</v>
      </c>
      <c r="C314" s="16" t="s">
        <v>19</v>
      </c>
      <c r="D314" s="7" t="s">
        <v>328</v>
      </c>
      <c r="E314" s="1">
        <v>2</v>
      </c>
      <c r="F314" s="16" t="s">
        <v>23</v>
      </c>
      <c r="G314" s="19">
        <v>3</v>
      </c>
      <c r="H314" t="s">
        <v>53</v>
      </c>
      <c r="I314" s="3">
        <f t="shared" si="112"/>
        <v>1</v>
      </c>
      <c r="J314" s="3">
        <f t="shared" si="113"/>
      </c>
      <c r="K314" s="3">
        <f t="shared" si="114"/>
      </c>
      <c r="L314" s="3">
        <f t="shared" si="115"/>
        <v>1</v>
      </c>
      <c r="M314" s="3">
        <f t="shared" si="116"/>
      </c>
      <c r="N314" s="3">
        <f t="shared" si="117"/>
      </c>
      <c r="O314" s="2">
        <f t="shared" si="118"/>
        <v>0</v>
      </c>
      <c r="P314" s="2">
        <f t="shared" si="119"/>
        <v>0</v>
      </c>
      <c r="Q314" s="3">
        <v>0</v>
      </c>
      <c r="R314" s="3">
        <v>0</v>
      </c>
      <c r="S314" s="3">
        <v>0</v>
      </c>
      <c r="T314" s="3">
        <v>0</v>
      </c>
      <c r="AS314" s="2">
        <f t="shared" si="120"/>
        <v>0</v>
      </c>
      <c r="AT314" s="2">
        <f t="shared" si="121"/>
        <v>1</v>
      </c>
      <c r="AU314">
        <v>1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1</v>
      </c>
      <c r="BG314">
        <v>1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</row>
    <row r="315" spans="1:46" ht="12.75">
      <c r="A315" s="1" t="s">
        <v>229</v>
      </c>
      <c r="B315" s="1" t="str">
        <f>IF(('soupiska týmy'!$F$28&gt;=6),'soupiska týmy'!$B$6,"")</f>
        <v>Philadelphia Flyers</v>
      </c>
      <c r="C315" s="16" t="s">
        <v>19</v>
      </c>
      <c r="D315" s="7" t="s">
        <v>321</v>
      </c>
      <c r="E315" s="1">
        <v>3</v>
      </c>
      <c r="F315" s="16" t="s">
        <v>23</v>
      </c>
      <c r="G315" s="19">
        <v>4</v>
      </c>
      <c r="I315" s="3">
        <f t="shared" si="112"/>
        <v>1</v>
      </c>
      <c r="J315" s="3">
        <f t="shared" si="113"/>
      </c>
      <c r="K315" s="3">
        <f t="shared" si="114"/>
      </c>
      <c r="L315" s="3">
        <f t="shared" si="115"/>
      </c>
      <c r="M315" s="3">
        <f t="shared" si="116"/>
        <v>1</v>
      </c>
      <c r="N315" s="3">
        <f t="shared" si="117"/>
      </c>
      <c r="O315" s="2">
        <f t="shared" si="118"/>
        <v>3</v>
      </c>
      <c r="P315" s="2">
        <f t="shared" si="119"/>
        <v>2</v>
      </c>
      <c r="Q315" s="3">
        <v>0</v>
      </c>
      <c r="R315" s="3">
        <v>0</v>
      </c>
      <c r="S315" s="3">
        <v>0</v>
      </c>
      <c r="T315" s="3">
        <v>0</v>
      </c>
      <c r="U315" s="3">
        <v>2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2</v>
      </c>
      <c r="AB315" s="3">
        <v>1</v>
      </c>
      <c r="AC315" s="3">
        <v>0</v>
      </c>
      <c r="AD315" s="3">
        <v>0</v>
      </c>
      <c r="AE315" s="3">
        <v>1</v>
      </c>
      <c r="AF315" s="3">
        <v>1</v>
      </c>
      <c r="AG315" s="3">
        <v>0</v>
      </c>
      <c r="AH315" s="3">
        <v>2</v>
      </c>
      <c r="AI315" s="3">
        <v>0</v>
      </c>
      <c r="AJ315" s="3">
        <v>0</v>
      </c>
      <c r="AK315" s="3">
        <v>1</v>
      </c>
      <c r="AL315" s="3">
        <v>2</v>
      </c>
      <c r="AM315" s="3">
        <v>0</v>
      </c>
      <c r="AN315" s="3">
        <v>0</v>
      </c>
      <c r="AO315" s="3">
        <v>0</v>
      </c>
      <c r="AP315" s="3">
        <v>1</v>
      </c>
      <c r="AQ315" s="3">
        <v>0</v>
      </c>
      <c r="AR315" s="3">
        <v>0</v>
      </c>
      <c r="AS315" s="2">
        <f t="shared" si="120"/>
        <v>0</v>
      </c>
      <c r="AT315" s="2">
        <f t="shared" si="121"/>
        <v>0</v>
      </c>
    </row>
    <row r="316" spans="1:70" ht="12.75">
      <c r="A316" s="1" t="s">
        <v>72</v>
      </c>
      <c r="B316" s="1" t="str">
        <f>IF(('soupiska týmy'!$F$28&gt;=6),'soupiska týmy'!$B$6,"")</f>
        <v>Philadelphia Flyers</v>
      </c>
      <c r="C316" s="16" t="s">
        <v>19</v>
      </c>
      <c r="D316" s="7" t="s">
        <v>324</v>
      </c>
      <c r="E316" s="1">
        <v>2</v>
      </c>
      <c r="F316" s="16" t="s">
        <v>23</v>
      </c>
      <c r="G316" s="19">
        <v>5</v>
      </c>
      <c r="I316" s="3">
        <f t="shared" si="112"/>
        <v>1</v>
      </c>
      <c r="J316" s="3">
        <f t="shared" si="113"/>
      </c>
      <c r="K316" s="3">
        <f t="shared" si="114"/>
      </c>
      <c r="L316" s="3">
        <f t="shared" si="115"/>
      </c>
      <c r="M316" s="3">
        <f t="shared" si="116"/>
        <v>1</v>
      </c>
      <c r="N316" s="3">
        <f t="shared" si="117"/>
      </c>
      <c r="O316" s="2">
        <f t="shared" si="118"/>
        <v>0</v>
      </c>
      <c r="P316" s="2">
        <f t="shared" si="119"/>
        <v>0</v>
      </c>
      <c r="Q316" s="3">
        <v>0</v>
      </c>
      <c r="R316" s="3">
        <v>0</v>
      </c>
      <c r="S316" s="3">
        <v>0</v>
      </c>
      <c r="T316" s="3">
        <v>0</v>
      </c>
      <c r="AS316" s="2">
        <f t="shared" si="120"/>
        <v>0</v>
      </c>
      <c r="AT316" s="2">
        <f t="shared" si="121"/>
        <v>2</v>
      </c>
      <c r="AU316">
        <v>0</v>
      </c>
      <c r="AV316">
        <v>0</v>
      </c>
      <c r="AW316">
        <v>0</v>
      </c>
      <c r="AX316">
        <v>1</v>
      </c>
      <c r="AY316">
        <v>0</v>
      </c>
      <c r="AZ316">
        <v>0</v>
      </c>
      <c r="BA316">
        <v>0</v>
      </c>
      <c r="BB316">
        <v>0</v>
      </c>
      <c r="BC316">
        <v>1</v>
      </c>
      <c r="BD316">
        <v>0</v>
      </c>
      <c r="BE316">
        <v>0</v>
      </c>
      <c r="BF316">
        <v>0</v>
      </c>
      <c r="BG316">
        <v>1</v>
      </c>
      <c r="BH316">
        <v>0</v>
      </c>
      <c r="BI316">
        <v>0</v>
      </c>
      <c r="BJ316">
        <v>1</v>
      </c>
      <c r="BK316">
        <v>0</v>
      </c>
      <c r="BL316">
        <v>2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</row>
    <row r="317" spans="1:46" ht="12.75">
      <c r="A317" s="1" t="s">
        <v>32</v>
      </c>
      <c r="B317" s="1" t="str">
        <f>IF(('soupiska týmy'!$F$28&gt;=6),'soupiska týmy'!$B$6,"")</f>
        <v>Philadelphia Flyers</v>
      </c>
      <c r="C317" s="16" t="s">
        <v>19</v>
      </c>
      <c r="D317" s="7" t="s">
        <v>322</v>
      </c>
      <c r="E317" s="1">
        <v>4</v>
      </c>
      <c r="F317" s="16" t="s">
        <v>23</v>
      </c>
      <c r="G317" s="19">
        <v>2</v>
      </c>
      <c r="I317" s="3">
        <f t="shared" si="112"/>
        <v>1</v>
      </c>
      <c r="J317" s="3">
        <f t="shared" si="113"/>
        <v>1</v>
      </c>
      <c r="K317" s="3">
        <f t="shared" si="114"/>
      </c>
      <c r="L317" s="3">
        <f t="shared" si="115"/>
      </c>
      <c r="M317" s="3">
        <f t="shared" si="116"/>
      </c>
      <c r="N317" s="3">
        <f t="shared" si="117"/>
      </c>
      <c r="O317" s="2">
        <f t="shared" si="118"/>
        <v>0</v>
      </c>
      <c r="P317" s="2">
        <f t="shared" si="119"/>
        <v>0</v>
      </c>
      <c r="Q317" s="3">
        <v>0</v>
      </c>
      <c r="R317" s="3">
        <v>0</v>
      </c>
      <c r="S317" s="3">
        <v>0</v>
      </c>
      <c r="T317" s="3">
        <v>0</v>
      </c>
      <c r="U317" s="3">
        <v>2</v>
      </c>
      <c r="V317" s="3">
        <v>0</v>
      </c>
      <c r="W317" s="3">
        <v>0</v>
      </c>
      <c r="X317" s="3">
        <v>0</v>
      </c>
      <c r="Y317" s="3">
        <v>1</v>
      </c>
      <c r="Z317" s="3">
        <v>0</v>
      </c>
      <c r="AA317" s="3">
        <v>0</v>
      </c>
      <c r="AB317" s="3">
        <v>0</v>
      </c>
      <c r="AC317" s="3">
        <v>1</v>
      </c>
      <c r="AD317" s="3">
        <v>1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2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2">
        <f t="shared" si="120"/>
        <v>0</v>
      </c>
      <c r="AT317" s="2">
        <f t="shared" si="121"/>
        <v>0</v>
      </c>
    </row>
    <row r="318" spans="1:70" ht="12.75">
      <c r="A318" s="1" t="s">
        <v>49</v>
      </c>
      <c r="B318" s="1" t="str">
        <f>IF(('soupiska týmy'!$F$28&gt;=6),'soupiska týmy'!$B$6,"")</f>
        <v>Philadelphia Flyers</v>
      </c>
      <c r="C318" s="16" t="s">
        <v>19</v>
      </c>
      <c r="D318" s="7" t="s">
        <v>323</v>
      </c>
      <c r="E318" s="1">
        <v>4</v>
      </c>
      <c r="F318" s="16" t="s">
        <v>23</v>
      </c>
      <c r="G318" s="19">
        <v>2</v>
      </c>
      <c r="I318" s="3">
        <f t="shared" si="112"/>
        <v>1</v>
      </c>
      <c r="J318" s="3">
        <f t="shared" si="113"/>
        <v>1</v>
      </c>
      <c r="K318" s="3">
        <f t="shared" si="114"/>
      </c>
      <c r="L318" s="3">
        <f t="shared" si="115"/>
      </c>
      <c r="M318" s="3">
        <f t="shared" si="116"/>
      </c>
      <c r="N318" s="3">
        <f t="shared" si="117"/>
      </c>
      <c r="O318" s="2">
        <f t="shared" si="118"/>
        <v>0</v>
      </c>
      <c r="P318" s="2">
        <f t="shared" si="119"/>
        <v>0</v>
      </c>
      <c r="Q318" s="3">
        <v>0</v>
      </c>
      <c r="R318" s="3">
        <v>0</v>
      </c>
      <c r="S318" s="3">
        <v>0</v>
      </c>
      <c r="T318" s="3">
        <v>0</v>
      </c>
      <c r="AS318" s="2">
        <f t="shared" si="120"/>
        <v>1</v>
      </c>
      <c r="AT318" s="2">
        <f t="shared" si="121"/>
        <v>1</v>
      </c>
      <c r="AU318">
        <v>0</v>
      </c>
      <c r="AV318">
        <v>1</v>
      </c>
      <c r="AW318">
        <v>0</v>
      </c>
      <c r="AX318">
        <v>0</v>
      </c>
      <c r="AY318">
        <v>1</v>
      </c>
      <c r="AZ318">
        <v>1</v>
      </c>
      <c r="BA318">
        <v>0</v>
      </c>
      <c r="BB318">
        <v>1</v>
      </c>
      <c r="BC318">
        <v>0</v>
      </c>
      <c r="BD318">
        <v>0</v>
      </c>
      <c r="BE318">
        <v>1</v>
      </c>
      <c r="BF318">
        <v>0</v>
      </c>
      <c r="BG318">
        <v>1</v>
      </c>
      <c r="BH318">
        <v>1</v>
      </c>
      <c r="BI318">
        <v>0</v>
      </c>
      <c r="BJ318">
        <v>0</v>
      </c>
      <c r="BK318">
        <v>1</v>
      </c>
      <c r="BL318">
        <v>2</v>
      </c>
      <c r="BM318">
        <v>0</v>
      </c>
      <c r="BN318">
        <v>0</v>
      </c>
      <c r="BO318">
        <v>1</v>
      </c>
      <c r="BP318">
        <v>0</v>
      </c>
      <c r="BQ318">
        <v>0</v>
      </c>
      <c r="BR318">
        <v>0</v>
      </c>
    </row>
    <row r="319" spans="1:70" ht="12.75">
      <c r="A319" s="1" t="s">
        <v>13</v>
      </c>
      <c r="B319" s="1" t="str">
        <f>IF(('soupiska týmy'!$F$28&gt;=6),'soupiska týmy'!$B$6,"")</f>
        <v>Philadelphia Flyers</v>
      </c>
      <c r="C319" s="16" t="s">
        <v>19</v>
      </c>
      <c r="D319" s="7" t="s">
        <v>327</v>
      </c>
      <c r="E319" s="1">
        <v>1</v>
      </c>
      <c r="F319" s="16" t="s">
        <v>23</v>
      </c>
      <c r="G319" s="19">
        <v>7</v>
      </c>
      <c r="I319" s="3">
        <f aca="true" t="shared" si="122" ref="I319:I341">IF((G319&lt;&gt;""),1,"")</f>
        <v>1</v>
      </c>
      <c r="J319" s="3">
        <f aca="true" t="shared" si="123" ref="J319:J341">IF((G319&lt;&gt;""),IF(AND((E319&gt;G319),(H319="")),1,""),"")</f>
      </c>
      <c r="K319" s="3">
        <f aca="true" t="shared" si="124" ref="K319:K341">IF((G319&lt;&gt;""),IF(AND((E319&gt;G319),(H319="p")),1,""),"")</f>
      </c>
      <c r="L319" s="3">
        <f aca="true" t="shared" si="125" ref="L319:L341">IF((G319&lt;&gt;""),IF(AND((G319&gt;E319),(H319="p")),1,""),"")</f>
      </c>
      <c r="M319" s="3">
        <f aca="true" t="shared" si="126" ref="M319:M341">IF((G319&lt;&gt;""),IF(AND((G319&gt;E319),(H319="")),1,""),"")</f>
        <v>1</v>
      </c>
      <c r="N319" s="3">
        <f aca="true" t="shared" si="127" ref="N319:N341">IF(AND((G319&lt;&gt;""),(G319=0)),1,"")</f>
      </c>
      <c r="O319" s="2">
        <f aca="true" t="shared" si="128" ref="O319:O341">(((((S319+W319)+AA319)+AE319)+AI319)+AM319)+AQ319</f>
        <v>0</v>
      </c>
      <c r="P319" s="2">
        <f aca="true" t="shared" si="129" ref="P319:P341">(((((T319+X319)+AB319)+AF319)+AJ319)+AN319)+AR319</f>
        <v>0</v>
      </c>
      <c r="Q319" s="3">
        <v>0</v>
      </c>
      <c r="R319" s="3">
        <v>0</v>
      </c>
      <c r="S319" s="3">
        <v>0</v>
      </c>
      <c r="T319" s="3">
        <v>0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2">
        <f aca="true" t="shared" si="130" ref="AS319:AS341">((((AW319+BA319)+BE319)+BI319)+BM319)+BQ319</f>
        <v>3</v>
      </c>
      <c r="AT319" s="2">
        <f aca="true" t="shared" si="131" ref="AT319:AT341">((((AX319+BB319)+BF319)+BJ319)+BN319)+BR319</f>
        <v>0</v>
      </c>
      <c r="AU319">
        <v>0</v>
      </c>
      <c r="AV319">
        <v>0</v>
      </c>
      <c r="AW319">
        <v>1</v>
      </c>
      <c r="AX319">
        <v>0</v>
      </c>
      <c r="AY319">
        <v>0</v>
      </c>
      <c r="AZ319">
        <v>0</v>
      </c>
      <c r="BA319">
        <v>1</v>
      </c>
      <c r="BB319">
        <v>0</v>
      </c>
      <c r="BC319">
        <v>0</v>
      </c>
      <c r="BD319">
        <v>0</v>
      </c>
      <c r="BE319">
        <v>1</v>
      </c>
      <c r="BF319">
        <v>0</v>
      </c>
      <c r="BG319">
        <v>0</v>
      </c>
      <c r="BH319">
        <v>1</v>
      </c>
      <c r="BI319">
        <v>0</v>
      </c>
      <c r="BJ319">
        <v>0</v>
      </c>
      <c r="BK319">
        <v>1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</row>
    <row r="320" spans="1:46" ht="12.75">
      <c r="A320" s="1" t="s">
        <v>21</v>
      </c>
      <c r="B320" s="1" t="str">
        <f>IF(('soupiska týmy'!$F$28&gt;=6),'soupiska týmy'!$B$6,"")</f>
        <v>Philadelphia Flyers</v>
      </c>
      <c r="C320" s="16" t="s">
        <v>19</v>
      </c>
      <c r="D320" s="7" t="s">
        <v>328</v>
      </c>
      <c r="E320" s="1">
        <v>1</v>
      </c>
      <c r="F320" s="16" t="s">
        <v>23</v>
      </c>
      <c r="G320" s="19">
        <v>2</v>
      </c>
      <c r="I320" s="3">
        <f t="shared" si="122"/>
        <v>1</v>
      </c>
      <c r="J320" s="3">
        <f t="shared" si="123"/>
      </c>
      <c r="K320" s="3">
        <f t="shared" si="124"/>
      </c>
      <c r="L320" s="3">
        <f t="shared" si="125"/>
      </c>
      <c r="M320" s="3">
        <f t="shared" si="126"/>
        <v>1</v>
      </c>
      <c r="N320" s="3">
        <f t="shared" si="127"/>
      </c>
      <c r="O320" s="2">
        <f t="shared" si="128"/>
        <v>0</v>
      </c>
      <c r="P320" s="2">
        <f t="shared" si="129"/>
        <v>1</v>
      </c>
      <c r="Q320" s="3">
        <v>0</v>
      </c>
      <c r="R320" s="3">
        <v>0</v>
      </c>
      <c r="S320" s="3">
        <v>0</v>
      </c>
      <c r="T320" s="3">
        <v>0</v>
      </c>
      <c r="U320" s="3">
        <v>1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1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1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2">
        <f t="shared" si="130"/>
        <v>0</v>
      </c>
      <c r="AT320" s="2">
        <f t="shared" si="131"/>
        <v>0</v>
      </c>
    </row>
    <row r="321" spans="1:70" ht="12.75">
      <c r="A321" s="1" t="s">
        <v>257</v>
      </c>
      <c r="B321" s="1" t="str">
        <f>IF(('soupiska týmy'!$F$28&gt;=6),'soupiska týmy'!$B$6,"")</f>
        <v>Philadelphia Flyers</v>
      </c>
      <c r="C321" s="16" t="s">
        <v>19</v>
      </c>
      <c r="D321" s="7" t="s">
        <v>321</v>
      </c>
      <c r="E321" s="1">
        <v>2</v>
      </c>
      <c r="F321" s="16" t="s">
        <v>23</v>
      </c>
      <c r="G321" s="19">
        <v>1</v>
      </c>
      <c r="I321" s="3">
        <f t="shared" si="122"/>
        <v>1</v>
      </c>
      <c r="J321" s="3">
        <f t="shared" si="123"/>
        <v>1</v>
      </c>
      <c r="K321" s="3">
        <f t="shared" si="124"/>
      </c>
      <c r="L321" s="3">
        <f t="shared" si="125"/>
      </c>
      <c r="M321" s="3">
        <f t="shared" si="126"/>
      </c>
      <c r="N321" s="3">
        <f t="shared" si="127"/>
      </c>
      <c r="O321" s="2">
        <f t="shared" si="128"/>
        <v>0</v>
      </c>
      <c r="P321" s="2">
        <f t="shared" si="129"/>
        <v>0</v>
      </c>
      <c r="Q321" s="3">
        <v>0</v>
      </c>
      <c r="R321" s="3">
        <v>0</v>
      </c>
      <c r="S321" s="3">
        <v>0</v>
      </c>
      <c r="T321" s="3">
        <v>0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2">
        <f t="shared" si="130"/>
        <v>0</v>
      </c>
      <c r="AT321" s="2">
        <f t="shared" si="131"/>
        <v>1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1</v>
      </c>
      <c r="BA321">
        <v>0</v>
      </c>
      <c r="BB321">
        <v>1</v>
      </c>
      <c r="BC321">
        <v>0</v>
      </c>
      <c r="BD321">
        <v>0</v>
      </c>
      <c r="BE321">
        <v>0</v>
      </c>
      <c r="BF321">
        <v>0</v>
      </c>
      <c r="BG321">
        <v>2</v>
      </c>
      <c r="BH321">
        <v>0</v>
      </c>
      <c r="BI321">
        <v>0</v>
      </c>
      <c r="BJ321">
        <v>0</v>
      </c>
      <c r="BK321">
        <v>0</v>
      </c>
      <c r="BL321">
        <v>2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</row>
    <row r="322" spans="1:46" ht="12.75">
      <c r="A322" s="1" t="s">
        <v>250</v>
      </c>
      <c r="B322" s="1" t="str">
        <f>IF(('soupiska týmy'!$F$28&gt;=6),'soupiska týmy'!$B$6,"")</f>
        <v>Philadelphia Flyers</v>
      </c>
      <c r="C322" s="16" t="s">
        <v>19</v>
      </c>
      <c r="D322" s="7" t="s">
        <v>324</v>
      </c>
      <c r="E322" s="1">
        <v>1</v>
      </c>
      <c r="F322" s="16" t="s">
        <v>23</v>
      </c>
      <c r="G322" s="19">
        <v>7</v>
      </c>
      <c r="I322" s="3">
        <f t="shared" si="122"/>
        <v>1</v>
      </c>
      <c r="J322" s="3">
        <f t="shared" si="123"/>
      </c>
      <c r="K322" s="3">
        <f t="shared" si="124"/>
      </c>
      <c r="L322" s="3">
        <f t="shared" si="125"/>
      </c>
      <c r="M322" s="3">
        <f t="shared" si="126"/>
        <v>1</v>
      </c>
      <c r="N322" s="3">
        <f t="shared" si="127"/>
      </c>
      <c r="O322" s="2">
        <f t="shared" si="128"/>
        <v>0</v>
      </c>
      <c r="P322" s="2">
        <f t="shared" si="129"/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1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2">
        <f t="shared" si="130"/>
        <v>0</v>
      </c>
      <c r="AT322" s="2">
        <f t="shared" si="131"/>
        <v>0</v>
      </c>
    </row>
    <row r="323" spans="1:70" ht="12.75">
      <c r="A323" s="1" t="s">
        <v>245</v>
      </c>
      <c r="B323" s="1" t="str">
        <f>IF(('soupiska týmy'!$F$28&gt;=6),'soupiska týmy'!$B$6,"")</f>
        <v>Philadelphia Flyers</v>
      </c>
      <c r="C323" s="16" t="s">
        <v>19</v>
      </c>
      <c r="D323" s="7" t="s">
        <v>325</v>
      </c>
      <c r="E323" s="1">
        <v>1</v>
      </c>
      <c r="F323" s="16" t="s">
        <v>23</v>
      </c>
      <c r="G323" s="19">
        <v>2</v>
      </c>
      <c r="I323" s="3">
        <f t="shared" si="122"/>
        <v>1</v>
      </c>
      <c r="J323" s="3">
        <f t="shared" si="123"/>
      </c>
      <c r="K323" s="3">
        <f t="shared" si="124"/>
      </c>
      <c r="L323" s="3">
        <f t="shared" si="125"/>
      </c>
      <c r="M323" s="3">
        <f t="shared" si="126"/>
        <v>1</v>
      </c>
      <c r="N323" s="3">
        <f t="shared" si="127"/>
      </c>
      <c r="O323" s="2">
        <f t="shared" si="128"/>
        <v>0</v>
      </c>
      <c r="P323" s="2">
        <f t="shared" si="129"/>
        <v>0</v>
      </c>
      <c r="Q323" s="3">
        <v>0</v>
      </c>
      <c r="R323" s="3">
        <v>0</v>
      </c>
      <c r="S323" s="3">
        <v>0</v>
      </c>
      <c r="T323" s="3">
        <v>0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2">
        <f t="shared" si="130"/>
        <v>0</v>
      </c>
      <c r="AT323" s="2">
        <f t="shared" si="131"/>
        <v>1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1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1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</row>
    <row r="324" spans="1:46" ht="12.75">
      <c r="A324" s="1" t="s">
        <v>242</v>
      </c>
      <c r="B324" s="1" t="str">
        <f>IF(('soupiska týmy'!$F$28&gt;=6),'soupiska týmy'!$B$6,"")</f>
        <v>Philadelphia Flyers</v>
      </c>
      <c r="C324" s="16" t="s">
        <v>19</v>
      </c>
      <c r="D324" s="7" t="s">
        <v>323</v>
      </c>
      <c r="E324" s="1">
        <v>0</v>
      </c>
      <c r="F324" s="16" t="s">
        <v>23</v>
      </c>
      <c r="G324" s="19">
        <v>3</v>
      </c>
      <c r="I324" s="3">
        <f t="shared" si="122"/>
        <v>1</v>
      </c>
      <c r="J324" s="3">
        <f t="shared" si="123"/>
      </c>
      <c r="K324" s="3">
        <f t="shared" si="124"/>
      </c>
      <c r="L324" s="3">
        <f t="shared" si="125"/>
      </c>
      <c r="M324" s="3">
        <f t="shared" si="126"/>
        <v>1</v>
      </c>
      <c r="N324" s="3">
        <f t="shared" si="127"/>
      </c>
      <c r="O324" s="2">
        <f t="shared" si="128"/>
        <v>0</v>
      </c>
      <c r="P324" s="2">
        <f t="shared" si="129"/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2">
        <f t="shared" si="130"/>
        <v>0</v>
      </c>
      <c r="AT324" s="2">
        <f t="shared" si="131"/>
        <v>0</v>
      </c>
    </row>
    <row r="325" spans="1:70" ht="12.75">
      <c r="A325" s="1" t="s">
        <v>228</v>
      </c>
      <c r="B325" s="1" t="str">
        <f>IF(('soupiska týmy'!$F$28&gt;=6),'soupiska týmy'!$B$6,"")</f>
        <v>Philadelphia Flyers</v>
      </c>
      <c r="C325" s="16" t="s">
        <v>19</v>
      </c>
      <c r="D325" s="7" t="s">
        <v>322</v>
      </c>
      <c r="E325" s="1">
        <v>2</v>
      </c>
      <c r="F325" s="16" t="s">
        <v>23</v>
      </c>
      <c r="G325" s="19">
        <v>8</v>
      </c>
      <c r="I325" s="3">
        <f t="shared" si="122"/>
        <v>1</v>
      </c>
      <c r="J325" s="3">
        <f t="shared" si="123"/>
      </c>
      <c r="K325" s="3">
        <f t="shared" si="124"/>
      </c>
      <c r="L325" s="3">
        <f t="shared" si="125"/>
      </c>
      <c r="M325" s="3">
        <f t="shared" si="126"/>
        <v>1</v>
      </c>
      <c r="N325" s="3">
        <f t="shared" si="127"/>
      </c>
      <c r="O325" s="2">
        <f t="shared" si="128"/>
        <v>0</v>
      </c>
      <c r="P325" s="2">
        <f t="shared" si="129"/>
        <v>0</v>
      </c>
      <c r="Q325" s="3">
        <v>0</v>
      </c>
      <c r="R325" s="3">
        <v>0</v>
      </c>
      <c r="S325" s="3">
        <v>0</v>
      </c>
      <c r="T325" s="3">
        <v>0</v>
      </c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2">
        <f t="shared" si="130"/>
        <v>2</v>
      </c>
      <c r="AT325" s="2">
        <f t="shared" si="131"/>
        <v>0</v>
      </c>
      <c r="AU325">
        <v>0</v>
      </c>
      <c r="AV325">
        <v>1</v>
      </c>
      <c r="AW325">
        <v>1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1</v>
      </c>
      <c r="BE325">
        <v>0</v>
      </c>
      <c r="BF325">
        <v>0</v>
      </c>
      <c r="BG325">
        <v>1</v>
      </c>
      <c r="BH325">
        <v>0</v>
      </c>
      <c r="BI325">
        <v>0</v>
      </c>
      <c r="BJ325">
        <v>0</v>
      </c>
      <c r="BK325">
        <v>1</v>
      </c>
      <c r="BL325">
        <v>0</v>
      </c>
      <c r="BM325">
        <v>1</v>
      </c>
      <c r="BN325">
        <v>0</v>
      </c>
      <c r="BO325">
        <v>0</v>
      </c>
      <c r="BP325">
        <v>2</v>
      </c>
      <c r="BQ325">
        <v>0</v>
      </c>
      <c r="BR325">
        <v>0</v>
      </c>
    </row>
    <row r="326" spans="1:46" ht="12.75">
      <c r="A326" s="1" t="s">
        <v>26</v>
      </c>
      <c r="B326" s="1" t="str">
        <f>IF(('soupiska týmy'!$F$28&gt;=6),'soupiska týmy'!$B$6,"")</f>
        <v>Philadelphia Flyers</v>
      </c>
      <c r="C326" s="16" t="s">
        <v>19</v>
      </c>
      <c r="D326" s="7" t="s">
        <v>327</v>
      </c>
      <c r="E326" s="1">
        <v>2</v>
      </c>
      <c r="F326" s="16" t="s">
        <v>23</v>
      </c>
      <c r="G326" s="19">
        <v>3</v>
      </c>
      <c r="I326" s="3">
        <f t="shared" si="122"/>
        <v>1</v>
      </c>
      <c r="J326" s="3">
        <f t="shared" si="123"/>
      </c>
      <c r="K326" s="3">
        <f t="shared" si="124"/>
      </c>
      <c r="L326" s="3">
        <f t="shared" si="125"/>
      </c>
      <c r="M326" s="3">
        <f t="shared" si="126"/>
        <v>1</v>
      </c>
      <c r="N326" s="3">
        <f t="shared" si="127"/>
      </c>
      <c r="O326" s="2">
        <f t="shared" si="128"/>
        <v>1</v>
      </c>
      <c r="P326" s="2">
        <f t="shared" si="129"/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1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1</v>
      </c>
      <c r="AI326" s="3">
        <v>0</v>
      </c>
      <c r="AJ326" s="3">
        <v>0</v>
      </c>
      <c r="AK326" s="3">
        <v>1</v>
      </c>
      <c r="AL326" s="3">
        <v>1</v>
      </c>
      <c r="AM326" s="3">
        <v>1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2">
        <f t="shared" si="130"/>
        <v>0</v>
      </c>
      <c r="AT326" s="2">
        <f t="shared" si="131"/>
        <v>0</v>
      </c>
    </row>
    <row r="327" spans="1:70" ht="12.75">
      <c r="A327" s="1" t="s">
        <v>41</v>
      </c>
      <c r="B327" s="1" t="str">
        <f>IF(('soupiska týmy'!$F$28&gt;=6),'soupiska týmy'!$B$6,"")</f>
        <v>Philadelphia Flyers</v>
      </c>
      <c r="C327" s="16" t="s">
        <v>19</v>
      </c>
      <c r="D327" s="7" t="s">
        <v>328</v>
      </c>
      <c r="E327" s="1">
        <v>0</v>
      </c>
      <c r="F327" s="16" t="s">
        <v>23</v>
      </c>
      <c r="G327" s="19">
        <v>2</v>
      </c>
      <c r="I327" s="3">
        <f t="shared" si="122"/>
        <v>1</v>
      </c>
      <c r="J327" s="3">
        <f t="shared" si="123"/>
      </c>
      <c r="K327" s="3">
        <f t="shared" si="124"/>
      </c>
      <c r="L327" s="3">
        <f t="shared" si="125"/>
      </c>
      <c r="M327" s="3">
        <f t="shared" si="126"/>
        <v>1</v>
      </c>
      <c r="N327" s="3">
        <f t="shared" si="127"/>
      </c>
      <c r="O327" s="2">
        <f t="shared" si="128"/>
        <v>0</v>
      </c>
      <c r="P327" s="2">
        <f t="shared" si="129"/>
        <v>0</v>
      </c>
      <c r="Q327" s="3">
        <v>0</v>
      </c>
      <c r="R327" s="3">
        <v>0</v>
      </c>
      <c r="S327" s="3">
        <v>0</v>
      </c>
      <c r="T327" s="3">
        <v>0</v>
      </c>
      <c r="AS327" s="2">
        <f t="shared" si="130"/>
        <v>1</v>
      </c>
      <c r="AT327" s="2">
        <f t="shared" si="131"/>
        <v>2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2</v>
      </c>
      <c r="BK327">
        <v>0</v>
      </c>
      <c r="BL327">
        <v>0</v>
      </c>
      <c r="BM327">
        <v>1</v>
      </c>
      <c r="BN327">
        <v>0</v>
      </c>
      <c r="BO327">
        <v>0</v>
      </c>
      <c r="BP327">
        <v>0</v>
      </c>
      <c r="BQ327">
        <v>0</v>
      </c>
      <c r="BR327">
        <v>0</v>
      </c>
    </row>
    <row r="328" spans="1:46" ht="12.75">
      <c r="A328" s="1" t="s">
        <v>54</v>
      </c>
      <c r="B328" s="1" t="str">
        <f>IF(('soupiska týmy'!$F$28&gt;=6),'soupiska týmy'!$B$6,"")</f>
        <v>Philadelphia Flyers</v>
      </c>
      <c r="C328" s="16" t="s">
        <v>19</v>
      </c>
      <c r="D328" s="7" t="s">
        <v>321</v>
      </c>
      <c r="E328" s="1">
        <v>2</v>
      </c>
      <c r="F328" s="16" t="s">
        <v>23</v>
      </c>
      <c r="G328" s="19">
        <v>1</v>
      </c>
      <c r="H328" t="s">
        <v>53</v>
      </c>
      <c r="I328" s="3">
        <f t="shared" si="122"/>
        <v>1</v>
      </c>
      <c r="J328" s="3">
        <f t="shared" si="123"/>
      </c>
      <c r="K328" s="3">
        <f t="shared" si="124"/>
        <v>1</v>
      </c>
      <c r="L328" s="3">
        <f t="shared" si="125"/>
      </c>
      <c r="M328" s="3">
        <f t="shared" si="126"/>
      </c>
      <c r="N328" s="3">
        <f t="shared" si="127"/>
      </c>
      <c r="O328" s="2">
        <f t="shared" si="128"/>
        <v>2</v>
      </c>
      <c r="P328" s="2">
        <f t="shared" si="129"/>
        <v>1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1</v>
      </c>
      <c r="X328" s="3">
        <v>0</v>
      </c>
      <c r="Y328" s="3">
        <v>1</v>
      </c>
      <c r="Z328" s="3">
        <v>0</v>
      </c>
      <c r="AA328" s="3">
        <v>0</v>
      </c>
      <c r="AB328" s="3">
        <v>0</v>
      </c>
      <c r="AC328" s="3">
        <v>0</v>
      </c>
      <c r="AD328" s="3">
        <v>1</v>
      </c>
      <c r="AE328" s="3">
        <v>0</v>
      </c>
      <c r="AF328" s="3">
        <v>0</v>
      </c>
      <c r="AG328" s="3">
        <v>1</v>
      </c>
      <c r="AH328" s="3">
        <v>0</v>
      </c>
      <c r="AI328" s="3">
        <v>1</v>
      </c>
      <c r="AJ328" s="3">
        <v>1</v>
      </c>
      <c r="AK328" s="3">
        <v>0</v>
      </c>
      <c r="AL328" s="3">
        <v>1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2">
        <f t="shared" si="130"/>
        <v>0</v>
      </c>
      <c r="AT328" s="2">
        <f t="shared" si="131"/>
        <v>0</v>
      </c>
    </row>
    <row r="329" spans="1:70" ht="12.75">
      <c r="A329" s="1" t="s">
        <v>65</v>
      </c>
      <c r="B329" s="1" t="str">
        <f>IF(('soupiska týmy'!$F$28&gt;=6),'soupiska týmy'!$B$6,"")</f>
        <v>Philadelphia Flyers</v>
      </c>
      <c r="C329" s="16" t="s">
        <v>19</v>
      </c>
      <c r="D329" s="7" t="s">
        <v>324</v>
      </c>
      <c r="E329" s="1">
        <v>1</v>
      </c>
      <c r="F329" s="16" t="s">
        <v>23</v>
      </c>
      <c r="G329" s="19">
        <v>4</v>
      </c>
      <c r="I329" s="3">
        <f t="shared" si="122"/>
        <v>1</v>
      </c>
      <c r="J329" s="3">
        <f t="shared" si="123"/>
      </c>
      <c r="K329" s="3">
        <f t="shared" si="124"/>
      </c>
      <c r="L329" s="3">
        <f t="shared" si="125"/>
      </c>
      <c r="M329" s="3">
        <f t="shared" si="126"/>
        <v>1</v>
      </c>
      <c r="N329" s="3">
        <f t="shared" si="127"/>
      </c>
      <c r="O329" s="2">
        <f t="shared" si="128"/>
        <v>0</v>
      </c>
      <c r="P329" s="2">
        <f t="shared" si="129"/>
        <v>0</v>
      </c>
      <c r="Q329" s="3">
        <v>0</v>
      </c>
      <c r="R329" s="3">
        <v>0</v>
      </c>
      <c r="S329" s="3">
        <v>0</v>
      </c>
      <c r="T329" s="3">
        <v>0</v>
      </c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2">
        <f t="shared" si="130"/>
        <v>0</v>
      </c>
      <c r="AT329" s="2">
        <f t="shared" si="131"/>
        <v>2</v>
      </c>
      <c r="AU329">
        <v>1</v>
      </c>
      <c r="AV329">
        <v>0</v>
      </c>
      <c r="AW329">
        <v>0</v>
      </c>
      <c r="AX329">
        <v>1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1</v>
      </c>
      <c r="BO329">
        <v>0</v>
      </c>
      <c r="BP329">
        <v>0</v>
      </c>
      <c r="BQ329">
        <v>0</v>
      </c>
      <c r="BR329">
        <v>0</v>
      </c>
    </row>
    <row r="330" spans="1:46" ht="12.75">
      <c r="A330" s="1" t="s">
        <v>77</v>
      </c>
      <c r="B330" s="1" t="str">
        <f>IF(('soupiska týmy'!$F$28&gt;=6),'soupiska týmy'!$B$6,"")</f>
        <v>Philadelphia Flyers</v>
      </c>
      <c r="C330" s="16" t="s">
        <v>19</v>
      </c>
      <c r="D330" s="7" t="s">
        <v>325</v>
      </c>
      <c r="E330" s="1">
        <v>2</v>
      </c>
      <c r="F330" s="16" t="s">
        <v>23</v>
      </c>
      <c r="G330" s="19">
        <v>3</v>
      </c>
      <c r="H330" t="s">
        <v>53</v>
      </c>
      <c r="I330" s="3">
        <f t="shared" si="122"/>
        <v>1</v>
      </c>
      <c r="J330" s="3">
        <f t="shared" si="123"/>
      </c>
      <c r="K330" s="3">
        <f t="shared" si="124"/>
      </c>
      <c r="L330" s="3">
        <f t="shared" si="125"/>
        <v>1</v>
      </c>
      <c r="M330" s="3">
        <f t="shared" si="126"/>
      </c>
      <c r="N330" s="3">
        <f t="shared" si="127"/>
      </c>
      <c r="O330" s="2">
        <f t="shared" si="128"/>
        <v>0</v>
      </c>
      <c r="P330" s="2">
        <f t="shared" si="129"/>
        <v>2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1</v>
      </c>
      <c r="AA330" s="3">
        <v>0</v>
      </c>
      <c r="AB330" s="3">
        <v>1</v>
      </c>
      <c r="AC330" s="3">
        <v>1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1</v>
      </c>
      <c r="AL330" s="3">
        <v>0</v>
      </c>
      <c r="AM330" s="3">
        <v>0</v>
      </c>
      <c r="AN330" s="3">
        <v>1</v>
      </c>
      <c r="AO330" s="3">
        <v>0</v>
      </c>
      <c r="AP330" s="3">
        <v>0</v>
      </c>
      <c r="AQ330" s="3">
        <v>0</v>
      </c>
      <c r="AR330" s="3">
        <v>0</v>
      </c>
      <c r="AS330" s="2">
        <f t="shared" si="130"/>
        <v>0</v>
      </c>
      <c r="AT330" s="2">
        <f t="shared" si="131"/>
        <v>0</v>
      </c>
    </row>
    <row r="331" spans="1:70" ht="12.75">
      <c r="A331" s="1" t="s">
        <v>84</v>
      </c>
      <c r="B331" s="1" t="str">
        <f>IF(('soupiska týmy'!$F$28&gt;=6),'soupiska týmy'!$B$6,"")</f>
        <v>Philadelphia Flyers</v>
      </c>
      <c r="C331" s="16" t="s">
        <v>19</v>
      </c>
      <c r="D331" s="7" t="s">
        <v>323</v>
      </c>
      <c r="E331" s="1">
        <v>3</v>
      </c>
      <c r="F331" s="16" t="s">
        <v>23</v>
      </c>
      <c r="G331" s="19">
        <v>1</v>
      </c>
      <c r="I331" s="3">
        <f t="shared" si="122"/>
        <v>1</v>
      </c>
      <c r="J331" s="3">
        <f t="shared" si="123"/>
        <v>1</v>
      </c>
      <c r="K331" s="3">
        <f t="shared" si="124"/>
      </c>
      <c r="L331" s="3">
        <f t="shared" si="125"/>
      </c>
      <c r="M331" s="3">
        <f t="shared" si="126"/>
      </c>
      <c r="N331" s="3">
        <f t="shared" si="127"/>
      </c>
      <c r="O331" s="2">
        <f t="shared" si="128"/>
        <v>0</v>
      </c>
      <c r="P331" s="2">
        <f t="shared" si="129"/>
        <v>0</v>
      </c>
      <c r="Q331" s="3">
        <v>0</v>
      </c>
      <c r="R331" s="3">
        <v>0</v>
      </c>
      <c r="S331" s="3">
        <v>0</v>
      </c>
      <c r="T331" s="3">
        <v>0</v>
      </c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2">
        <f t="shared" si="130"/>
        <v>3</v>
      </c>
      <c r="AT331" s="2">
        <f t="shared" si="131"/>
        <v>1</v>
      </c>
      <c r="AU331">
        <v>0</v>
      </c>
      <c r="AV331">
        <v>1</v>
      </c>
      <c r="AW331">
        <v>1</v>
      </c>
      <c r="AX331">
        <v>0</v>
      </c>
      <c r="AY331">
        <v>0</v>
      </c>
      <c r="AZ331">
        <v>0</v>
      </c>
      <c r="BA331">
        <v>2</v>
      </c>
      <c r="BB331">
        <v>0</v>
      </c>
      <c r="BC331">
        <v>0</v>
      </c>
      <c r="BD331">
        <v>1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1</v>
      </c>
      <c r="BK331">
        <v>3</v>
      </c>
      <c r="BL331">
        <v>0</v>
      </c>
      <c r="BM331">
        <v>0</v>
      </c>
      <c r="BN331">
        <v>0</v>
      </c>
      <c r="BO331">
        <v>0</v>
      </c>
      <c r="BP331">
        <v>1</v>
      </c>
      <c r="BQ331">
        <v>0</v>
      </c>
      <c r="BR331">
        <v>0</v>
      </c>
    </row>
    <row r="332" spans="1:46" ht="12.75">
      <c r="A332" s="1" t="s">
        <v>94</v>
      </c>
      <c r="B332" s="1" t="str">
        <f>IF(('soupiska týmy'!$F$28&gt;=6),'soupiska týmy'!$B$6,"")</f>
        <v>Philadelphia Flyers</v>
      </c>
      <c r="C332" s="16" t="s">
        <v>19</v>
      </c>
      <c r="D332" s="7" t="s">
        <v>322</v>
      </c>
      <c r="E332" s="1">
        <v>1</v>
      </c>
      <c r="F332" s="16" t="s">
        <v>23</v>
      </c>
      <c r="G332" s="19">
        <v>2</v>
      </c>
      <c r="H332" t="s">
        <v>53</v>
      </c>
      <c r="I332" s="3">
        <f t="shared" si="122"/>
        <v>1</v>
      </c>
      <c r="J332" s="3">
        <f t="shared" si="123"/>
      </c>
      <c r="K332" s="3">
        <f t="shared" si="124"/>
      </c>
      <c r="L332" s="3">
        <f t="shared" si="125"/>
        <v>1</v>
      </c>
      <c r="M332" s="3">
        <f t="shared" si="126"/>
      </c>
      <c r="N332" s="3">
        <f t="shared" si="127"/>
      </c>
      <c r="O332" s="2">
        <f t="shared" si="128"/>
        <v>1</v>
      </c>
      <c r="P332" s="2">
        <f t="shared" si="129"/>
        <v>1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1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1</v>
      </c>
      <c r="AJ332" s="3">
        <v>1</v>
      </c>
      <c r="AK332" s="3">
        <v>0</v>
      </c>
      <c r="AL332" s="3">
        <v>1</v>
      </c>
      <c r="AM332" s="3">
        <v>0</v>
      </c>
      <c r="AN332" s="3">
        <v>0</v>
      </c>
      <c r="AO332" s="3">
        <v>0</v>
      </c>
      <c r="AP332" s="3">
        <v>1</v>
      </c>
      <c r="AQ332" s="3">
        <v>0</v>
      </c>
      <c r="AR332" s="3">
        <v>0</v>
      </c>
      <c r="AS332" s="2">
        <f t="shared" si="130"/>
        <v>0</v>
      </c>
      <c r="AT332" s="2">
        <f t="shared" si="131"/>
        <v>0</v>
      </c>
    </row>
    <row r="333" spans="1:46" ht="12.75">
      <c r="A333" s="1" t="s">
        <v>220</v>
      </c>
      <c r="B333" s="1" t="str">
        <f>IF(('soupiska týmy'!$F$28&gt;=6),'soupiska týmy'!$B$6,"")</f>
        <v>Philadelphia Flyers</v>
      </c>
      <c r="C333" s="16" t="s">
        <v>19</v>
      </c>
      <c r="D333" s="7" t="s">
        <v>328</v>
      </c>
      <c r="E333" s="1">
        <v>3</v>
      </c>
      <c r="F333" s="16" t="s">
        <v>23</v>
      </c>
      <c r="G333" s="19">
        <v>2</v>
      </c>
      <c r="H333" t="s">
        <v>53</v>
      </c>
      <c r="I333" s="3">
        <f t="shared" si="122"/>
        <v>1</v>
      </c>
      <c r="J333" s="3">
        <f t="shared" si="123"/>
      </c>
      <c r="K333" s="3">
        <f t="shared" si="124"/>
        <v>1</v>
      </c>
      <c r="L333" s="3">
        <f t="shared" si="125"/>
      </c>
      <c r="M333" s="3">
        <f t="shared" si="126"/>
      </c>
      <c r="N333" s="3">
        <f t="shared" si="127"/>
      </c>
      <c r="O333" s="2">
        <f t="shared" si="128"/>
        <v>1</v>
      </c>
      <c r="P333" s="2">
        <f t="shared" si="129"/>
        <v>2</v>
      </c>
      <c r="Q333" s="3">
        <v>0</v>
      </c>
      <c r="R333" s="3">
        <v>0</v>
      </c>
      <c r="S333" s="3">
        <v>0</v>
      </c>
      <c r="T333" s="3">
        <v>0</v>
      </c>
      <c r="U333" s="3">
        <v>1</v>
      </c>
      <c r="V333" s="3">
        <v>0</v>
      </c>
      <c r="W333" s="3">
        <v>0</v>
      </c>
      <c r="X333" s="3">
        <v>1</v>
      </c>
      <c r="Y333" s="3">
        <v>0</v>
      </c>
      <c r="Z333" s="3">
        <v>1</v>
      </c>
      <c r="AA333" s="3">
        <v>0</v>
      </c>
      <c r="AB333" s="3">
        <v>0</v>
      </c>
      <c r="AC333" s="3">
        <v>2</v>
      </c>
      <c r="AD333" s="3">
        <v>1</v>
      </c>
      <c r="AE333" s="3">
        <v>0</v>
      </c>
      <c r="AF333" s="3">
        <v>0</v>
      </c>
      <c r="AG333" s="3">
        <v>0</v>
      </c>
      <c r="AH333" s="3">
        <v>0</v>
      </c>
      <c r="AI333" s="3">
        <v>1</v>
      </c>
      <c r="AJ333" s="3">
        <v>1</v>
      </c>
      <c r="AK333" s="3">
        <v>0</v>
      </c>
      <c r="AL333" s="3">
        <v>1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2">
        <f t="shared" si="130"/>
        <v>0</v>
      </c>
      <c r="AT333" s="2">
        <f t="shared" si="131"/>
        <v>0</v>
      </c>
    </row>
    <row r="334" spans="1:70" ht="12.75">
      <c r="A334" s="1" t="s">
        <v>206</v>
      </c>
      <c r="B334" s="1" t="str">
        <f>IF(('soupiska týmy'!$F$28&gt;=6),'soupiska týmy'!$B$6,"")</f>
        <v>Philadelphia Flyers</v>
      </c>
      <c r="C334" s="16" t="s">
        <v>19</v>
      </c>
      <c r="D334" s="7" t="s">
        <v>327</v>
      </c>
      <c r="E334" s="1">
        <v>3</v>
      </c>
      <c r="F334" s="16" t="s">
        <v>23</v>
      </c>
      <c r="G334" s="19">
        <v>0</v>
      </c>
      <c r="I334" s="3">
        <f t="shared" si="122"/>
        <v>1</v>
      </c>
      <c r="J334" s="3">
        <f t="shared" si="123"/>
        <v>1</v>
      </c>
      <c r="K334" s="3">
        <f t="shared" si="124"/>
      </c>
      <c r="L334" s="3">
        <f t="shared" si="125"/>
      </c>
      <c r="M334" s="3">
        <f t="shared" si="126"/>
      </c>
      <c r="N334" s="3">
        <f t="shared" si="127"/>
        <v>1</v>
      </c>
      <c r="O334" s="2">
        <f t="shared" si="128"/>
        <v>0</v>
      </c>
      <c r="P334" s="2">
        <f t="shared" si="129"/>
        <v>0</v>
      </c>
      <c r="Q334" s="3">
        <v>0</v>
      </c>
      <c r="R334" s="3">
        <v>0</v>
      </c>
      <c r="S334" s="3">
        <v>0</v>
      </c>
      <c r="T334" s="3">
        <v>0</v>
      </c>
      <c r="AS334" s="2">
        <f t="shared" si="130"/>
        <v>2</v>
      </c>
      <c r="AT334" s="2">
        <f t="shared" si="131"/>
        <v>1</v>
      </c>
      <c r="AU334">
        <v>0</v>
      </c>
      <c r="AV334">
        <v>1</v>
      </c>
      <c r="AW334">
        <v>0</v>
      </c>
      <c r="AX334">
        <v>0</v>
      </c>
      <c r="AY334">
        <v>1</v>
      </c>
      <c r="AZ334">
        <v>0</v>
      </c>
      <c r="BA334">
        <v>0</v>
      </c>
      <c r="BB334">
        <v>1</v>
      </c>
      <c r="BC334">
        <v>0</v>
      </c>
      <c r="BD334">
        <v>0</v>
      </c>
      <c r="BE334">
        <v>0</v>
      </c>
      <c r="BF334">
        <v>0</v>
      </c>
      <c r="BG334">
        <v>2</v>
      </c>
      <c r="BH334">
        <v>0</v>
      </c>
      <c r="BI334">
        <v>0</v>
      </c>
      <c r="BJ334">
        <v>0</v>
      </c>
      <c r="BK334">
        <v>0</v>
      </c>
      <c r="BL334">
        <v>2</v>
      </c>
      <c r="BM334">
        <v>2</v>
      </c>
      <c r="BN334">
        <v>0</v>
      </c>
      <c r="BO334">
        <v>0</v>
      </c>
      <c r="BP334">
        <v>0</v>
      </c>
      <c r="BQ334">
        <v>0</v>
      </c>
      <c r="BR334">
        <v>0</v>
      </c>
    </row>
    <row r="335" spans="1:70" ht="12.75">
      <c r="A335" s="1" t="s">
        <v>233</v>
      </c>
      <c r="B335" s="1" t="str">
        <f>IF(('soupiska týmy'!$F$28&gt;=6),'soupiska týmy'!$B$6,"")</f>
        <v>Philadelphia Flyers</v>
      </c>
      <c r="C335" s="16" t="s">
        <v>19</v>
      </c>
      <c r="D335" s="7" t="s">
        <v>321</v>
      </c>
      <c r="E335" s="1">
        <v>3</v>
      </c>
      <c r="F335" s="16" t="s">
        <v>23</v>
      </c>
      <c r="G335" s="19">
        <v>2</v>
      </c>
      <c r="H335" t="s">
        <v>53</v>
      </c>
      <c r="I335" s="3">
        <f t="shared" si="122"/>
        <v>1</v>
      </c>
      <c r="J335" s="3">
        <f t="shared" si="123"/>
      </c>
      <c r="K335" s="3">
        <f t="shared" si="124"/>
        <v>1</v>
      </c>
      <c r="L335" s="3">
        <f t="shared" si="125"/>
      </c>
      <c r="M335" s="3">
        <f t="shared" si="126"/>
      </c>
      <c r="N335" s="3">
        <f t="shared" si="127"/>
      </c>
      <c r="O335" s="2">
        <f t="shared" si="128"/>
        <v>0</v>
      </c>
      <c r="P335" s="2">
        <f t="shared" si="129"/>
        <v>0</v>
      </c>
      <c r="Q335" s="3">
        <v>0</v>
      </c>
      <c r="R335" s="3">
        <v>0</v>
      </c>
      <c r="S335" s="3">
        <v>0</v>
      </c>
      <c r="T335" s="3">
        <v>0</v>
      </c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2">
        <f t="shared" si="130"/>
        <v>1</v>
      </c>
      <c r="AT335" s="2">
        <f t="shared" si="131"/>
        <v>0</v>
      </c>
      <c r="AU335">
        <v>1</v>
      </c>
      <c r="AV335">
        <v>1</v>
      </c>
      <c r="AW335">
        <v>0</v>
      </c>
      <c r="AX335">
        <v>0</v>
      </c>
      <c r="AY335">
        <v>1</v>
      </c>
      <c r="AZ335">
        <v>1</v>
      </c>
      <c r="BA335">
        <v>0</v>
      </c>
      <c r="BB335">
        <v>0</v>
      </c>
      <c r="BC335">
        <v>1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1</v>
      </c>
      <c r="BN335">
        <v>0</v>
      </c>
      <c r="BO335">
        <v>0</v>
      </c>
      <c r="BP335">
        <v>0</v>
      </c>
      <c r="BQ335">
        <v>0</v>
      </c>
      <c r="BR335">
        <v>0</v>
      </c>
    </row>
    <row r="336" spans="1:46" ht="12.75">
      <c r="A336" s="1" t="s">
        <v>137</v>
      </c>
      <c r="B336" s="1" t="str">
        <f>IF(('soupiska týmy'!$F$28&gt;=6),'soupiska týmy'!$B$6,"")</f>
        <v>Philadelphia Flyers</v>
      </c>
      <c r="C336" s="16" t="s">
        <v>19</v>
      </c>
      <c r="D336" s="7" t="s">
        <v>324</v>
      </c>
      <c r="E336" s="1">
        <v>2</v>
      </c>
      <c r="F336" s="16" t="s">
        <v>23</v>
      </c>
      <c r="G336" s="19">
        <v>3</v>
      </c>
      <c r="H336" t="s">
        <v>53</v>
      </c>
      <c r="I336" s="3">
        <f t="shared" si="122"/>
        <v>1</v>
      </c>
      <c r="J336" s="3">
        <f t="shared" si="123"/>
      </c>
      <c r="K336" s="3">
        <f t="shared" si="124"/>
      </c>
      <c r="L336" s="3">
        <f t="shared" si="125"/>
        <v>1</v>
      </c>
      <c r="M336" s="3">
        <f t="shared" si="126"/>
      </c>
      <c r="N336" s="3">
        <f t="shared" si="127"/>
      </c>
      <c r="O336" s="2">
        <f t="shared" si="128"/>
        <v>0</v>
      </c>
      <c r="P336" s="2">
        <f t="shared" si="129"/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1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1</v>
      </c>
      <c r="AD336" s="3">
        <v>0</v>
      </c>
      <c r="AE336" s="3">
        <v>0</v>
      </c>
      <c r="AF336" s="3">
        <v>0</v>
      </c>
      <c r="AG336" s="3">
        <v>1</v>
      </c>
      <c r="AH336" s="3">
        <v>1</v>
      </c>
      <c r="AI336" s="3">
        <v>0</v>
      </c>
      <c r="AJ336" s="3">
        <v>0</v>
      </c>
      <c r="AK336" s="3">
        <v>0</v>
      </c>
      <c r="AL336" s="3">
        <v>1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2">
        <f t="shared" si="130"/>
        <v>0</v>
      </c>
      <c r="AT336" s="2">
        <f t="shared" si="131"/>
        <v>0</v>
      </c>
    </row>
    <row r="337" spans="1:70" ht="12.75">
      <c r="A337" s="1" t="s">
        <v>39</v>
      </c>
      <c r="B337" s="1" t="str">
        <f>IF(('soupiska týmy'!$F$28&gt;=6),'soupiska týmy'!$B$6,"")</f>
        <v>Philadelphia Flyers</v>
      </c>
      <c r="C337" s="16" t="s">
        <v>19</v>
      </c>
      <c r="D337" s="7" t="s">
        <v>325</v>
      </c>
      <c r="E337" s="1">
        <v>0</v>
      </c>
      <c r="F337" s="16" t="s">
        <v>23</v>
      </c>
      <c r="G337" s="19">
        <v>1</v>
      </c>
      <c r="H337" t="s">
        <v>53</v>
      </c>
      <c r="I337" s="3">
        <f t="shared" si="122"/>
        <v>1</v>
      </c>
      <c r="J337" s="3">
        <f t="shared" si="123"/>
      </c>
      <c r="K337" s="3">
        <f t="shared" si="124"/>
      </c>
      <c r="L337" s="3">
        <f t="shared" si="125"/>
        <v>1</v>
      </c>
      <c r="M337" s="3">
        <f t="shared" si="126"/>
      </c>
      <c r="N337" s="3">
        <f t="shared" si="127"/>
      </c>
      <c r="O337" s="2">
        <f t="shared" si="128"/>
        <v>0</v>
      </c>
      <c r="P337" s="2">
        <f t="shared" si="129"/>
        <v>0</v>
      </c>
      <c r="Q337" s="3">
        <v>0</v>
      </c>
      <c r="R337" s="3">
        <v>0</v>
      </c>
      <c r="S337" s="3">
        <v>0</v>
      </c>
      <c r="T337" s="3">
        <v>0</v>
      </c>
      <c r="AS337" s="2">
        <f t="shared" si="130"/>
        <v>1</v>
      </c>
      <c r="AT337" s="2">
        <f t="shared" si="131"/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1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</row>
    <row r="338" spans="1:46" ht="12.75">
      <c r="A338" s="1" t="s">
        <v>52</v>
      </c>
      <c r="B338" s="1" t="str">
        <f>IF(('soupiska týmy'!$F$28&gt;=6),'soupiska týmy'!$B$6,"")</f>
        <v>Philadelphia Flyers</v>
      </c>
      <c r="C338" s="16" t="s">
        <v>19</v>
      </c>
      <c r="D338" s="7" t="s">
        <v>323</v>
      </c>
      <c r="E338" s="1">
        <v>1</v>
      </c>
      <c r="F338" s="16" t="s">
        <v>23</v>
      </c>
      <c r="G338" s="19">
        <v>0</v>
      </c>
      <c r="H338" t="s">
        <v>53</v>
      </c>
      <c r="I338" s="3">
        <f t="shared" si="122"/>
        <v>1</v>
      </c>
      <c r="J338" s="3">
        <f t="shared" si="123"/>
      </c>
      <c r="K338" s="3">
        <f t="shared" si="124"/>
        <v>1</v>
      </c>
      <c r="L338" s="3">
        <f t="shared" si="125"/>
      </c>
      <c r="M338" s="3">
        <f t="shared" si="126"/>
      </c>
      <c r="N338" s="3">
        <f t="shared" si="127"/>
        <v>1</v>
      </c>
      <c r="O338" s="2">
        <f t="shared" si="128"/>
        <v>0</v>
      </c>
      <c r="P338" s="2">
        <f t="shared" si="129"/>
        <v>2</v>
      </c>
      <c r="Q338" s="3">
        <v>0</v>
      </c>
      <c r="R338" s="3">
        <v>0</v>
      </c>
      <c r="S338" s="3">
        <v>0</v>
      </c>
      <c r="T338" s="3">
        <v>0</v>
      </c>
      <c r="U338" s="3">
        <v>1</v>
      </c>
      <c r="V338" s="3">
        <v>0</v>
      </c>
      <c r="W338" s="3">
        <v>0</v>
      </c>
      <c r="X338" s="3">
        <v>1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1</v>
      </c>
      <c r="AO338" s="3">
        <v>0</v>
      </c>
      <c r="AP338" s="3">
        <v>0</v>
      </c>
      <c r="AQ338" s="3">
        <v>0</v>
      </c>
      <c r="AR338" s="3">
        <v>0</v>
      </c>
      <c r="AS338" s="2">
        <f t="shared" si="130"/>
        <v>0</v>
      </c>
      <c r="AT338" s="2">
        <f t="shared" si="131"/>
        <v>0</v>
      </c>
    </row>
    <row r="339" spans="1:70" ht="12.75">
      <c r="A339" s="1" t="s">
        <v>9</v>
      </c>
      <c r="B339" s="1" t="str">
        <f>IF(('soupiska týmy'!$F$28&gt;=6),'soupiska týmy'!$B$6,"")</f>
        <v>Philadelphia Flyers</v>
      </c>
      <c r="C339" s="16" t="s">
        <v>19</v>
      </c>
      <c r="D339" s="7" t="s">
        <v>322</v>
      </c>
      <c r="E339" s="1">
        <v>3</v>
      </c>
      <c r="F339" s="16" t="s">
        <v>23</v>
      </c>
      <c r="G339" s="19">
        <v>4</v>
      </c>
      <c r="I339" s="3">
        <f t="shared" si="122"/>
        <v>1</v>
      </c>
      <c r="J339" s="3">
        <f t="shared" si="123"/>
      </c>
      <c r="K339" s="3">
        <f t="shared" si="124"/>
      </c>
      <c r="L339" s="3">
        <f t="shared" si="125"/>
      </c>
      <c r="M339" s="3">
        <f t="shared" si="126"/>
        <v>1</v>
      </c>
      <c r="N339" s="3">
        <f t="shared" si="127"/>
      </c>
      <c r="O339" s="2">
        <f t="shared" si="128"/>
        <v>0</v>
      </c>
      <c r="P339" s="2">
        <f t="shared" si="129"/>
        <v>0</v>
      </c>
      <c r="Q339" s="3">
        <v>0</v>
      </c>
      <c r="R339" s="3">
        <v>0</v>
      </c>
      <c r="S339" s="3">
        <v>0</v>
      </c>
      <c r="T339" s="3">
        <v>0</v>
      </c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2">
        <f t="shared" si="130"/>
        <v>2</v>
      </c>
      <c r="AT339" s="2">
        <f t="shared" si="131"/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1</v>
      </c>
      <c r="BB339">
        <v>0</v>
      </c>
      <c r="BC339">
        <v>1</v>
      </c>
      <c r="BD339">
        <v>0</v>
      </c>
      <c r="BE339">
        <v>0</v>
      </c>
      <c r="BF339">
        <v>0</v>
      </c>
      <c r="BG339">
        <v>1</v>
      </c>
      <c r="BH339">
        <v>0</v>
      </c>
      <c r="BI339">
        <v>1</v>
      </c>
      <c r="BJ339">
        <v>0</v>
      </c>
      <c r="BK339">
        <v>1</v>
      </c>
      <c r="BL339">
        <v>1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</row>
    <row r="340" spans="1:46" ht="12.75">
      <c r="A340" s="1" t="s">
        <v>20</v>
      </c>
      <c r="B340" s="1" t="str">
        <f>IF(('soupiska týmy'!$F$28&gt;=6),'soupiska týmy'!$B$6,"")</f>
        <v>Philadelphia Flyers</v>
      </c>
      <c r="C340" s="16" t="s">
        <v>19</v>
      </c>
      <c r="D340" s="7" t="s">
        <v>327</v>
      </c>
      <c r="E340" s="1">
        <v>0</v>
      </c>
      <c r="F340" s="16" t="s">
        <v>23</v>
      </c>
      <c r="G340" s="19">
        <v>2</v>
      </c>
      <c r="I340" s="3">
        <f t="shared" si="122"/>
        <v>1</v>
      </c>
      <c r="J340" s="3">
        <f t="shared" si="123"/>
      </c>
      <c r="K340" s="3">
        <f t="shared" si="124"/>
      </c>
      <c r="L340" s="3">
        <f t="shared" si="125"/>
      </c>
      <c r="M340" s="3">
        <f t="shared" si="126"/>
        <v>1</v>
      </c>
      <c r="N340" s="3">
        <f t="shared" si="127"/>
      </c>
      <c r="O340" s="2">
        <f t="shared" si="128"/>
        <v>2</v>
      </c>
      <c r="P340" s="2">
        <f t="shared" si="129"/>
        <v>2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1</v>
      </c>
      <c r="AC340" s="3">
        <v>0</v>
      </c>
      <c r="AD340" s="3">
        <v>0</v>
      </c>
      <c r="AE340" s="3">
        <v>0</v>
      </c>
      <c r="AF340" s="3">
        <v>1</v>
      </c>
      <c r="AG340" s="3">
        <v>0</v>
      </c>
      <c r="AH340" s="3">
        <v>0</v>
      </c>
      <c r="AI340" s="3">
        <v>1</v>
      </c>
      <c r="AJ340" s="3">
        <v>0</v>
      </c>
      <c r="AK340" s="3">
        <v>0</v>
      </c>
      <c r="AL340" s="3">
        <v>0</v>
      </c>
      <c r="AM340" s="3">
        <v>1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2">
        <f t="shared" si="130"/>
        <v>0</v>
      </c>
      <c r="AT340" s="2">
        <f t="shared" si="131"/>
        <v>0</v>
      </c>
    </row>
    <row r="341" spans="1:70" s="44" customFormat="1" ht="12.75">
      <c r="A341" s="40" t="s">
        <v>81</v>
      </c>
      <c r="B341" s="40" t="str">
        <f>IF(('soupiska týmy'!$F$28&gt;=6),'soupiska týmy'!$B$6,"")</f>
        <v>Philadelphia Flyers</v>
      </c>
      <c r="C341" s="41" t="s">
        <v>19</v>
      </c>
      <c r="D341" s="42" t="s">
        <v>328</v>
      </c>
      <c r="E341" s="40">
        <v>1</v>
      </c>
      <c r="F341" s="41" t="s">
        <v>23</v>
      </c>
      <c r="G341" s="42">
        <v>2</v>
      </c>
      <c r="H341" s="42" t="s">
        <v>53</v>
      </c>
      <c r="I341" s="43">
        <f t="shared" si="122"/>
        <v>1</v>
      </c>
      <c r="J341" s="43">
        <f t="shared" si="123"/>
      </c>
      <c r="K341" s="43">
        <f t="shared" si="124"/>
      </c>
      <c r="L341" s="43">
        <f t="shared" si="125"/>
        <v>1</v>
      </c>
      <c r="M341" s="43">
        <f t="shared" si="126"/>
      </c>
      <c r="N341" s="43">
        <f t="shared" si="127"/>
      </c>
      <c r="O341" s="35">
        <f t="shared" si="128"/>
        <v>0</v>
      </c>
      <c r="P341" s="35">
        <f t="shared" si="129"/>
        <v>0</v>
      </c>
      <c r="Q341" s="43">
        <v>0</v>
      </c>
      <c r="R341" s="43">
        <v>0</v>
      </c>
      <c r="S341" s="43">
        <v>0</v>
      </c>
      <c r="T341" s="43">
        <v>0</v>
      </c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35">
        <f t="shared" si="130"/>
        <v>0</v>
      </c>
      <c r="AT341" s="35">
        <f t="shared" si="131"/>
        <v>2</v>
      </c>
      <c r="AU341" s="43">
        <v>0</v>
      </c>
      <c r="AV341" s="43">
        <v>0</v>
      </c>
      <c r="AW341" s="43">
        <v>0</v>
      </c>
      <c r="AX341" s="43">
        <v>0</v>
      </c>
      <c r="AY341" s="43">
        <v>0</v>
      </c>
      <c r="AZ341" s="43">
        <v>0</v>
      </c>
      <c r="BA341" s="43">
        <v>0</v>
      </c>
      <c r="BB341" s="43">
        <v>1</v>
      </c>
      <c r="BC341" s="43">
        <v>1</v>
      </c>
      <c r="BD341" s="43">
        <v>0</v>
      </c>
      <c r="BE341" s="43">
        <v>0</v>
      </c>
      <c r="BF341" s="43">
        <v>0</v>
      </c>
      <c r="BG341" s="43">
        <v>0</v>
      </c>
      <c r="BH341" s="43">
        <v>0</v>
      </c>
      <c r="BI341" s="43">
        <v>0</v>
      </c>
      <c r="BJ341" s="43">
        <v>1</v>
      </c>
      <c r="BK341" s="43">
        <v>0</v>
      </c>
      <c r="BL341" s="43">
        <v>1</v>
      </c>
      <c r="BM341" s="43">
        <v>0</v>
      </c>
      <c r="BN341" s="43">
        <v>0</v>
      </c>
      <c r="BO341" s="43">
        <v>0</v>
      </c>
      <c r="BP341" s="43">
        <v>0</v>
      </c>
      <c r="BQ341" s="43">
        <v>0</v>
      </c>
      <c r="BR341" s="43">
        <v>0</v>
      </c>
    </row>
    <row r="342" spans="1:70" ht="12.75">
      <c r="A342" s="40" t="s">
        <v>89</v>
      </c>
      <c r="B342" s="40" t="str">
        <f>IF(('soupiska týmy'!$F$28&gt;=6),'soupiska týmy'!$B$6,"")</f>
        <v>Philadelphia Flyers</v>
      </c>
      <c r="C342" s="41" t="s">
        <v>19</v>
      </c>
      <c r="D342" s="42" t="s">
        <v>321</v>
      </c>
      <c r="E342" s="40">
        <v>2</v>
      </c>
      <c r="F342" s="41" t="s">
        <v>23</v>
      </c>
      <c r="G342" s="42">
        <v>4</v>
      </c>
      <c r="H342" s="42"/>
      <c r="I342" s="43">
        <f>IF((G342&lt;&gt;""),1,"")</f>
        <v>1</v>
      </c>
      <c r="J342" s="43">
        <f>IF((G342&lt;&gt;""),IF(AND((E342&gt;G342),(H342="")),1,""),"")</f>
      </c>
      <c r="K342" s="43">
        <f>IF((G342&lt;&gt;""),IF(AND((E342&gt;G342),(H342="p")),1,""),"")</f>
      </c>
      <c r="L342" s="43">
        <f>IF((G342&lt;&gt;""),IF(AND((G342&gt;E342),(H342="p")),1,""),"")</f>
      </c>
      <c r="M342" s="43">
        <f>IF((G342&lt;&gt;""),IF(AND((G342&gt;E342),(H342="")),1,""),"")</f>
        <v>1</v>
      </c>
      <c r="N342" s="43">
        <f>IF(AND((G342&lt;&gt;""),(G342=0)),1,"")</f>
      </c>
      <c r="O342" s="35">
        <f>(((((S342+W342)+AA342)+AE342)+AI342)+AM342)+AQ342</f>
        <v>2</v>
      </c>
      <c r="P342" s="35">
        <f>(((((T342+X342)+AB342)+AF342)+AJ342)+AN342)+AR342</f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1</v>
      </c>
      <c r="AB342" s="43">
        <v>0</v>
      </c>
      <c r="AC342" s="43">
        <v>0</v>
      </c>
      <c r="AD342" s="43">
        <v>0</v>
      </c>
      <c r="AE342" s="43">
        <v>0</v>
      </c>
      <c r="AF342" s="43">
        <v>0</v>
      </c>
      <c r="AG342" s="43">
        <v>1</v>
      </c>
      <c r="AH342" s="43">
        <v>0</v>
      </c>
      <c r="AI342" s="43">
        <v>1</v>
      </c>
      <c r="AJ342" s="43">
        <v>0</v>
      </c>
      <c r="AK342" s="43">
        <v>1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35">
        <f>((((AW342+BA342)+BE342)+BI342)+BM342)+BQ342</f>
        <v>0</v>
      </c>
      <c r="AT342" s="35">
        <f>((((AX342+BB342)+BF342)+BJ342)+BN342)+BR342</f>
        <v>0</v>
      </c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</row>
    <row r="343" spans="1:70" ht="12.75">
      <c r="A343" s="6"/>
      <c r="B343" s="6"/>
      <c r="C343" s="6"/>
      <c r="D343" s="6"/>
      <c r="E343" s="23">
        <f>SUM(E287:E342)</f>
        <v>136</v>
      </c>
      <c r="F343" s="6"/>
      <c r="G343" s="24">
        <f>SUM(G287:G342)</f>
        <v>142</v>
      </c>
      <c r="H343" s="6"/>
      <c r="I343" s="17">
        <f aca="true" t="shared" si="132" ref="I343:AN343">SUM(I287:I342)</f>
        <v>56</v>
      </c>
      <c r="J343" s="17">
        <f t="shared" si="132"/>
        <v>17</v>
      </c>
      <c r="K343" s="17">
        <f t="shared" si="132"/>
        <v>10</v>
      </c>
      <c r="L343" s="17">
        <f t="shared" si="132"/>
        <v>7</v>
      </c>
      <c r="M343" s="17">
        <f t="shared" si="132"/>
        <v>22</v>
      </c>
      <c r="N343" s="17">
        <f t="shared" si="132"/>
        <v>8</v>
      </c>
      <c r="O343" s="5">
        <f t="shared" si="132"/>
        <v>22</v>
      </c>
      <c r="P343" s="5">
        <f t="shared" si="132"/>
        <v>28</v>
      </c>
      <c r="Q343" s="17">
        <f t="shared" si="132"/>
        <v>0</v>
      </c>
      <c r="R343" s="17">
        <f t="shared" si="132"/>
        <v>0</v>
      </c>
      <c r="S343" s="17">
        <f t="shared" si="132"/>
        <v>0</v>
      </c>
      <c r="T343" s="17">
        <f t="shared" si="132"/>
        <v>0</v>
      </c>
      <c r="U343" s="5">
        <f t="shared" si="132"/>
        <v>16</v>
      </c>
      <c r="V343" s="5">
        <f t="shared" si="132"/>
        <v>4</v>
      </c>
      <c r="W343" s="5">
        <f t="shared" si="132"/>
        <v>2</v>
      </c>
      <c r="X343" s="5">
        <f t="shared" si="132"/>
        <v>11</v>
      </c>
      <c r="Y343" s="5">
        <f t="shared" si="132"/>
        <v>9</v>
      </c>
      <c r="Z343" s="5">
        <f t="shared" si="132"/>
        <v>4</v>
      </c>
      <c r="AA343" s="5">
        <f t="shared" si="132"/>
        <v>7</v>
      </c>
      <c r="AB343" s="5">
        <f t="shared" si="132"/>
        <v>5</v>
      </c>
      <c r="AC343" s="5">
        <f t="shared" si="132"/>
        <v>11</v>
      </c>
      <c r="AD343" s="5">
        <f t="shared" si="132"/>
        <v>14</v>
      </c>
      <c r="AE343" s="5">
        <f t="shared" si="132"/>
        <v>3</v>
      </c>
      <c r="AF343" s="5">
        <f t="shared" si="132"/>
        <v>4</v>
      </c>
      <c r="AG343" s="5">
        <f t="shared" si="132"/>
        <v>11</v>
      </c>
      <c r="AH343" s="5">
        <f t="shared" si="132"/>
        <v>10</v>
      </c>
      <c r="AI343" s="5">
        <f t="shared" si="132"/>
        <v>6</v>
      </c>
      <c r="AJ343" s="5">
        <f t="shared" si="132"/>
        <v>5</v>
      </c>
      <c r="AK343" s="5">
        <f t="shared" si="132"/>
        <v>11</v>
      </c>
      <c r="AL343" s="5">
        <f t="shared" si="132"/>
        <v>26</v>
      </c>
      <c r="AM343" s="5">
        <f t="shared" si="132"/>
        <v>4</v>
      </c>
      <c r="AN343" s="5">
        <f t="shared" si="132"/>
        <v>3</v>
      </c>
      <c r="AO343" s="5">
        <f aca="true" t="shared" si="133" ref="AO343:BR343">SUM(AO287:AO342)</f>
        <v>2</v>
      </c>
      <c r="AP343" s="5">
        <f t="shared" si="133"/>
        <v>3</v>
      </c>
      <c r="AQ343" s="5">
        <f t="shared" si="133"/>
        <v>0</v>
      </c>
      <c r="AR343" s="5">
        <f t="shared" si="133"/>
        <v>0</v>
      </c>
      <c r="AS343" s="5">
        <f t="shared" si="133"/>
        <v>30</v>
      </c>
      <c r="AT343" s="5">
        <f t="shared" si="133"/>
        <v>29</v>
      </c>
      <c r="AU343" s="5">
        <f t="shared" si="133"/>
        <v>9</v>
      </c>
      <c r="AV343" s="5">
        <f t="shared" si="133"/>
        <v>10</v>
      </c>
      <c r="AW343" s="5">
        <f t="shared" si="133"/>
        <v>5</v>
      </c>
      <c r="AX343" s="5">
        <f t="shared" si="133"/>
        <v>5</v>
      </c>
      <c r="AY343" s="5">
        <f t="shared" si="133"/>
        <v>14</v>
      </c>
      <c r="AZ343" s="5">
        <f t="shared" si="133"/>
        <v>4</v>
      </c>
      <c r="BA343" s="5">
        <f t="shared" si="133"/>
        <v>5</v>
      </c>
      <c r="BB343" s="5">
        <f t="shared" si="133"/>
        <v>8</v>
      </c>
      <c r="BC343" s="5">
        <f t="shared" si="133"/>
        <v>15</v>
      </c>
      <c r="BD343" s="5">
        <f t="shared" si="133"/>
        <v>12</v>
      </c>
      <c r="BE343" s="5">
        <f t="shared" si="133"/>
        <v>7</v>
      </c>
      <c r="BF343" s="5">
        <f t="shared" si="133"/>
        <v>2</v>
      </c>
      <c r="BG343" s="5">
        <f t="shared" si="133"/>
        <v>20</v>
      </c>
      <c r="BH343" s="5">
        <f t="shared" si="133"/>
        <v>11</v>
      </c>
      <c r="BI343" s="5">
        <f t="shared" si="133"/>
        <v>6</v>
      </c>
      <c r="BJ343" s="5">
        <f t="shared" si="133"/>
        <v>12</v>
      </c>
      <c r="BK343" s="5">
        <f t="shared" si="133"/>
        <v>16</v>
      </c>
      <c r="BL343" s="5">
        <f t="shared" si="133"/>
        <v>30</v>
      </c>
      <c r="BM343" s="5">
        <f t="shared" si="133"/>
        <v>7</v>
      </c>
      <c r="BN343" s="5">
        <f t="shared" si="133"/>
        <v>2</v>
      </c>
      <c r="BO343" s="5">
        <f t="shared" si="133"/>
        <v>2</v>
      </c>
      <c r="BP343" s="5">
        <f t="shared" si="133"/>
        <v>3</v>
      </c>
      <c r="BQ343" s="5">
        <f t="shared" si="133"/>
        <v>0</v>
      </c>
      <c r="BR343" s="5">
        <f t="shared" si="133"/>
        <v>0</v>
      </c>
    </row>
    <row r="344" spans="1:70" ht="12.75">
      <c r="A344" s="1" t="s">
        <v>175</v>
      </c>
      <c r="B344" s="1" t="str">
        <f>IF(('soupiska týmy'!$F$28&gt;=7),'soupiska týmy'!$B$7,"")</f>
        <v>Phoenix Coyotes</v>
      </c>
      <c r="C344" s="16" t="s">
        <v>19</v>
      </c>
      <c r="D344" s="7" t="s">
        <v>322</v>
      </c>
      <c r="E344" s="1">
        <v>0</v>
      </c>
      <c r="F344" s="16" t="s">
        <v>23</v>
      </c>
      <c r="G344" s="7">
        <v>3</v>
      </c>
      <c r="H344" s="7"/>
      <c r="I344" s="3">
        <f aca="true" t="shared" si="134" ref="I344:I375">IF((G344&lt;&gt;""),1,"")</f>
        <v>1</v>
      </c>
      <c r="J344" s="3">
        <f aca="true" t="shared" si="135" ref="J344:J375">IF((G344&lt;&gt;""),IF(AND((E344&gt;G344),(H344="")),1,""),"")</f>
      </c>
      <c r="K344" s="3">
        <f aca="true" t="shared" si="136" ref="K344:K375">IF((G344&lt;&gt;""),IF(AND((E344&gt;G344),(H344="p")),1,""),"")</f>
      </c>
      <c r="L344" s="3">
        <f aca="true" t="shared" si="137" ref="L344:L375">IF((G344&lt;&gt;""),IF(AND((G344&gt;E344),(H344="p")),1,""),"")</f>
      </c>
      <c r="M344" s="3">
        <f aca="true" t="shared" si="138" ref="M344:M375">IF((G344&lt;&gt;""),IF(AND((G344&gt;E344),(H344="")),1,""),"")</f>
        <v>1</v>
      </c>
      <c r="N344" s="3">
        <f aca="true" t="shared" si="139" ref="N344:N375">IF(AND((G344&lt;&gt;""),(G344=0)),1,"")</f>
      </c>
      <c r="O344" s="2">
        <f aca="true" t="shared" si="140" ref="O344:O375">(((((S344+W344)+AA344)+AE344)+AI344)+AM344)+AQ344</f>
        <v>1</v>
      </c>
      <c r="P344" s="2">
        <f aca="true" t="shared" si="141" ref="P344:P375">(((((T344+X344)+AB344)+AF344)+AJ344)+AN344)+AR344</f>
        <v>0</v>
      </c>
      <c r="Q344" s="3">
        <v>0</v>
      </c>
      <c r="R344" s="3">
        <v>0</v>
      </c>
      <c r="S344" s="3">
        <v>1</v>
      </c>
      <c r="T344" s="3">
        <v>0</v>
      </c>
      <c r="AS344" s="2">
        <f aca="true" t="shared" si="142" ref="AS344:AS375">((((AW344+BA344)+BE344)+BI344)+BM344)+BQ344</f>
        <v>2</v>
      </c>
      <c r="AT344" s="2">
        <f aca="true" t="shared" si="143" ref="AT344:AT375">((((AX344+BB344)+BF344)+BJ344)+BN344)+BR344</f>
        <v>1</v>
      </c>
      <c r="AU344" s="3">
        <v>0</v>
      </c>
      <c r="AV344" s="3">
        <v>0</v>
      </c>
      <c r="AW344" s="3">
        <v>1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3">
        <v>1</v>
      </c>
      <c r="BG344" s="3">
        <v>0</v>
      </c>
      <c r="BH344" s="3">
        <v>0</v>
      </c>
      <c r="BI344" s="3">
        <v>1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3">
        <v>0</v>
      </c>
      <c r="BQ344" s="3">
        <v>0</v>
      </c>
      <c r="BR344" s="3">
        <v>0</v>
      </c>
    </row>
    <row r="345" spans="1:46" ht="12.75">
      <c r="A345" s="1" t="s">
        <v>168</v>
      </c>
      <c r="B345" s="1" t="str">
        <f>IF(('soupiska týmy'!$F$28&gt;=7),'soupiska týmy'!$B$7,"")</f>
        <v>Phoenix Coyotes</v>
      </c>
      <c r="C345" s="16" t="s">
        <v>19</v>
      </c>
      <c r="D345" s="7" t="s">
        <v>325</v>
      </c>
      <c r="E345" s="1">
        <v>4</v>
      </c>
      <c r="F345" s="16" t="s">
        <v>23</v>
      </c>
      <c r="G345" s="7">
        <v>5</v>
      </c>
      <c r="H345" s="7" t="s">
        <v>53</v>
      </c>
      <c r="I345" s="3">
        <f t="shared" si="134"/>
        <v>1</v>
      </c>
      <c r="J345" s="3">
        <f t="shared" si="135"/>
      </c>
      <c r="K345" s="3">
        <f t="shared" si="136"/>
      </c>
      <c r="L345" s="3">
        <f t="shared" si="137"/>
        <v>1</v>
      </c>
      <c r="M345" s="3">
        <f t="shared" si="138"/>
      </c>
      <c r="N345" s="3">
        <f t="shared" si="139"/>
      </c>
      <c r="O345" s="2">
        <f t="shared" si="140"/>
        <v>1</v>
      </c>
      <c r="P345" s="2">
        <f t="shared" si="141"/>
        <v>0</v>
      </c>
      <c r="Q345" s="3">
        <v>0</v>
      </c>
      <c r="R345" s="3">
        <v>0</v>
      </c>
      <c r="S345" s="3">
        <v>0</v>
      </c>
      <c r="T345" s="3">
        <v>0</v>
      </c>
      <c r="U345" s="3">
        <v>1</v>
      </c>
      <c r="V345" s="3">
        <v>0</v>
      </c>
      <c r="W345" s="3">
        <v>0</v>
      </c>
      <c r="X345" s="3">
        <v>0</v>
      </c>
      <c r="Y345" s="3">
        <v>2</v>
      </c>
      <c r="Z345" s="3">
        <v>0</v>
      </c>
      <c r="AA345" s="3">
        <v>1</v>
      </c>
      <c r="AB345" s="3">
        <v>0</v>
      </c>
      <c r="AC345" s="3">
        <v>1</v>
      </c>
      <c r="AD345" s="3">
        <v>2</v>
      </c>
      <c r="AE345" s="3">
        <v>0</v>
      </c>
      <c r="AF345" s="3">
        <v>0</v>
      </c>
      <c r="AG345" s="3">
        <v>0</v>
      </c>
      <c r="AH345" s="3">
        <v>1</v>
      </c>
      <c r="AI345" s="3">
        <v>0</v>
      </c>
      <c r="AJ345" s="3">
        <v>0</v>
      </c>
      <c r="AK345" s="3">
        <v>0</v>
      </c>
      <c r="AL345" s="3">
        <v>1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2">
        <f t="shared" si="142"/>
        <v>0</v>
      </c>
      <c r="AT345" s="2">
        <f t="shared" si="143"/>
        <v>0</v>
      </c>
    </row>
    <row r="346" spans="1:70" ht="12.75">
      <c r="A346" s="1" t="s">
        <v>166</v>
      </c>
      <c r="B346" s="1" t="str">
        <f>IF(('soupiska týmy'!$F$28&gt;=7),'soupiska týmy'!$B$7,"")</f>
        <v>Phoenix Coyotes</v>
      </c>
      <c r="C346" s="16" t="s">
        <v>19</v>
      </c>
      <c r="D346" s="7" t="s">
        <v>324</v>
      </c>
      <c r="E346" s="1">
        <v>3</v>
      </c>
      <c r="F346" s="16" t="s">
        <v>23</v>
      </c>
      <c r="G346" s="7">
        <v>4</v>
      </c>
      <c r="I346" s="3">
        <f t="shared" si="134"/>
        <v>1</v>
      </c>
      <c r="J346" s="3">
        <f t="shared" si="135"/>
      </c>
      <c r="K346" s="3">
        <f t="shared" si="136"/>
      </c>
      <c r="L346" s="3">
        <f t="shared" si="137"/>
      </c>
      <c r="M346" s="3">
        <f t="shared" si="138"/>
        <v>1</v>
      </c>
      <c r="N346" s="3">
        <f t="shared" si="139"/>
      </c>
      <c r="O346" s="2">
        <f t="shared" si="140"/>
        <v>0</v>
      </c>
      <c r="P346" s="2">
        <f t="shared" si="141"/>
        <v>0</v>
      </c>
      <c r="Q346" s="3">
        <v>0</v>
      </c>
      <c r="R346" s="3">
        <v>0</v>
      </c>
      <c r="S346" s="3">
        <v>0</v>
      </c>
      <c r="T346" s="3">
        <v>0</v>
      </c>
      <c r="AS346" s="2">
        <f t="shared" si="142"/>
        <v>1</v>
      </c>
      <c r="AT346" s="2">
        <f t="shared" si="143"/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1</v>
      </c>
      <c r="BD346" s="3">
        <v>0</v>
      </c>
      <c r="BE346" s="3">
        <v>1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0</v>
      </c>
      <c r="BO346" s="3">
        <v>2</v>
      </c>
      <c r="BP346" s="3">
        <v>0</v>
      </c>
      <c r="BQ346" s="3">
        <v>0</v>
      </c>
      <c r="BR346" s="3">
        <v>0</v>
      </c>
    </row>
    <row r="347" spans="1:46" ht="12.75">
      <c r="A347" s="1" t="s">
        <v>157</v>
      </c>
      <c r="B347" s="1" t="str">
        <f>IF(('soupiska týmy'!$F$28&gt;=7),'soupiska týmy'!$B$7,"")</f>
        <v>Phoenix Coyotes</v>
      </c>
      <c r="C347" s="16" t="s">
        <v>19</v>
      </c>
      <c r="D347" s="7" t="s">
        <v>328</v>
      </c>
      <c r="E347" s="1">
        <v>1</v>
      </c>
      <c r="F347" s="16" t="s">
        <v>23</v>
      </c>
      <c r="G347" s="7">
        <v>2</v>
      </c>
      <c r="H347" t="s">
        <v>53</v>
      </c>
      <c r="I347" s="3">
        <f t="shared" si="134"/>
        <v>1</v>
      </c>
      <c r="J347" s="3">
        <f t="shared" si="135"/>
      </c>
      <c r="K347" s="3">
        <f t="shared" si="136"/>
      </c>
      <c r="L347" s="3">
        <f t="shared" si="137"/>
        <v>1</v>
      </c>
      <c r="M347" s="3">
        <f t="shared" si="138"/>
      </c>
      <c r="N347" s="3">
        <f t="shared" si="139"/>
      </c>
      <c r="O347" s="2">
        <f t="shared" si="140"/>
        <v>3</v>
      </c>
      <c r="P347" s="2">
        <f t="shared" si="141"/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1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1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1</v>
      </c>
      <c r="AJ347" s="3">
        <v>0</v>
      </c>
      <c r="AK347" s="3">
        <v>0</v>
      </c>
      <c r="AL347" s="3">
        <v>0</v>
      </c>
      <c r="AM347" s="3">
        <v>1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2">
        <f t="shared" si="142"/>
        <v>0</v>
      </c>
      <c r="AT347" s="2">
        <f t="shared" si="143"/>
        <v>0</v>
      </c>
    </row>
    <row r="348" spans="1:70" ht="12.75">
      <c r="A348" s="1" t="s">
        <v>199</v>
      </c>
      <c r="B348" s="1" t="str">
        <f>IF(('soupiska týmy'!$F$28&gt;=7),'soupiska týmy'!$B$7,"")</f>
        <v>Phoenix Coyotes</v>
      </c>
      <c r="C348" s="16" t="s">
        <v>19</v>
      </c>
      <c r="D348" s="47" t="s">
        <v>327</v>
      </c>
      <c r="E348" s="18">
        <v>1</v>
      </c>
      <c r="F348" s="16" t="s">
        <v>23</v>
      </c>
      <c r="G348" s="19">
        <v>7</v>
      </c>
      <c r="I348" s="3">
        <f t="shared" si="134"/>
        <v>1</v>
      </c>
      <c r="J348" s="3">
        <f t="shared" si="135"/>
      </c>
      <c r="K348" s="3">
        <f t="shared" si="136"/>
      </c>
      <c r="L348" s="3">
        <f t="shared" si="137"/>
      </c>
      <c r="M348" s="3">
        <f t="shared" si="138"/>
        <v>1</v>
      </c>
      <c r="N348" s="3">
        <f t="shared" si="139"/>
      </c>
      <c r="O348" s="2">
        <f t="shared" si="140"/>
        <v>0</v>
      </c>
      <c r="P348" s="2">
        <f t="shared" si="141"/>
        <v>0</v>
      </c>
      <c r="Q348" s="18">
        <v>0</v>
      </c>
      <c r="R348" s="18">
        <v>0</v>
      </c>
      <c r="S348" s="18">
        <v>0</v>
      </c>
      <c r="T348" s="18">
        <v>0</v>
      </c>
      <c r="AS348" s="2">
        <f t="shared" si="142"/>
        <v>2</v>
      </c>
      <c r="AT348" s="2">
        <f t="shared" si="143"/>
        <v>0</v>
      </c>
      <c r="AU348" s="18">
        <v>0</v>
      </c>
      <c r="AV348" s="18">
        <v>0</v>
      </c>
      <c r="AW348" s="18">
        <v>1</v>
      </c>
      <c r="AX348" s="18">
        <v>0</v>
      </c>
      <c r="AY348" s="18">
        <v>1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1</v>
      </c>
      <c r="BM348" s="18">
        <v>1</v>
      </c>
      <c r="BN348" s="18">
        <v>0</v>
      </c>
      <c r="BO348" s="18">
        <v>0</v>
      </c>
      <c r="BP348" s="18">
        <v>0</v>
      </c>
      <c r="BQ348" s="18">
        <v>0</v>
      </c>
      <c r="BR348" s="18">
        <v>0</v>
      </c>
    </row>
    <row r="349" spans="1:70" ht="12.75">
      <c r="A349" s="1" t="s">
        <v>196</v>
      </c>
      <c r="B349" s="1" t="str">
        <f>IF(('soupiska týmy'!$F$28&gt;=7),'soupiska týmy'!$B$7,"")</f>
        <v>Phoenix Coyotes</v>
      </c>
      <c r="C349" s="16" t="s">
        <v>19</v>
      </c>
      <c r="D349" s="47" t="s">
        <v>323</v>
      </c>
      <c r="E349" s="18">
        <v>1</v>
      </c>
      <c r="F349" s="16" t="s">
        <v>23</v>
      </c>
      <c r="G349" s="19">
        <v>2</v>
      </c>
      <c r="H349" s="47" t="s">
        <v>53</v>
      </c>
      <c r="I349" s="3">
        <f t="shared" si="134"/>
        <v>1</v>
      </c>
      <c r="J349" s="3">
        <f t="shared" si="135"/>
      </c>
      <c r="K349" s="3">
        <f t="shared" si="136"/>
      </c>
      <c r="L349" s="3">
        <f t="shared" si="137"/>
        <v>1</v>
      </c>
      <c r="M349" s="3">
        <f t="shared" si="138"/>
      </c>
      <c r="N349" s="3">
        <f t="shared" si="139"/>
      </c>
      <c r="O349" s="2">
        <f t="shared" si="140"/>
        <v>0</v>
      </c>
      <c r="P349" s="2">
        <f t="shared" si="141"/>
        <v>1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1</v>
      </c>
      <c r="AD349" s="18">
        <v>0</v>
      </c>
      <c r="AE349" s="18">
        <v>0</v>
      </c>
      <c r="AF349" s="18">
        <v>1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2">
        <f t="shared" si="142"/>
        <v>0</v>
      </c>
      <c r="AT349" s="2">
        <f t="shared" si="143"/>
        <v>0</v>
      </c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</row>
    <row r="350" spans="1:46" ht="12.75">
      <c r="A350" s="1" t="s">
        <v>192</v>
      </c>
      <c r="B350" s="1" t="str">
        <f>IF(('soupiska týmy'!$F$28&gt;=7),'soupiska týmy'!$B$7,"")</f>
        <v>Phoenix Coyotes</v>
      </c>
      <c r="C350" s="16" t="s">
        <v>19</v>
      </c>
      <c r="D350" s="7" t="s">
        <v>326</v>
      </c>
      <c r="E350" s="1">
        <v>1</v>
      </c>
      <c r="F350" s="16" t="s">
        <v>23</v>
      </c>
      <c r="G350" s="19">
        <v>4</v>
      </c>
      <c r="I350" s="3">
        <f t="shared" si="134"/>
        <v>1</v>
      </c>
      <c r="J350" s="3">
        <f t="shared" si="135"/>
      </c>
      <c r="K350" s="3">
        <f t="shared" si="136"/>
      </c>
      <c r="L350" s="3">
        <f t="shared" si="137"/>
      </c>
      <c r="M350" s="3">
        <f t="shared" si="138"/>
        <v>1</v>
      </c>
      <c r="N350" s="3">
        <f t="shared" si="139"/>
      </c>
      <c r="O350" s="2">
        <f t="shared" si="140"/>
        <v>1</v>
      </c>
      <c r="P350" s="2">
        <f t="shared" si="141"/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1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1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1</v>
      </c>
      <c r="AN350" s="3">
        <v>0</v>
      </c>
      <c r="AO350" s="3">
        <v>0</v>
      </c>
      <c r="AP350" s="3">
        <v>1</v>
      </c>
      <c r="AQ350" s="3">
        <v>0</v>
      </c>
      <c r="AR350" s="3">
        <v>0</v>
      </c>
      <c r="AS350" s="2">
        <f t="shared" si="142"/>
        <v>0</v>
      </c>
      <c r="AT350" s="2">
        <f t="shared" si="143"/>
        <v>0</v>
      </c>
    </row>
    <row r="351" spans="1:70" ht="12.75">
      <c r="A351" s="1" t="s">
        <v>185</v>
      </c>
      <c r="B351" s="1" t="str">
        <f>IF(('soupiska týmy'!$F$28&gt;=7),'soupiska týmy'!$B$7,"")</f>
        <v>Phoenix Coyotes</v>
      </c>
      <c r="C351" s="16" t="s">
        <v>19</v>
      </c>
      <c r="D351" s="7" t="s">
        <v>325</v>
      </c>
      <c r="E351" s="1">
        <v>2</v>
      </c>
      <c r="F351" s="16" t="s">
        <v>23</v>
      </c>
      <c r="G351" s="19">
        <v>3</v>
      </c>
      <c r="I351" s="3">
        <f t="shared" si="134"/>
        <v>1</v>
      </c>
      <c r="J351" s="3">
        <f t="shared" si="135"/>
      </c>
      <c r="K351" s="3">
        <f t="shared" si="136"/>
      </c>
      <c r="L351" s="3">
        <f t="shared" si="137"/>
      </c>
      <c r="M351" s="3">
        <f t="shared" si="138"/>
        <v>1</v>
      </c>
      <c r="N351" s="3">
        <f t="shared" si="139"/>
      </c>
      <c r="O351" s="2">
        <f t="shared" si="140"/>
        <v>0</v>
      </c>
      <c r="P351" s="2">
        <f t="shared" si="141"/>
        <v>0</v>
      </c>
      <c r="Q351" s="3">
        <v>0</v>
      </c>
      <c r="R351" s="3">
        <v>0</v>
      </c>
      <c r="S351" s="3">
        <v>0</v>
      </c>
      <c r="T351" s="3">
        <v>0</v>
      </c>
      <c r="AS351" s="2">
        <f t="shared" si="142"/>
        <v>5</v>
      </c>
      <c r="AT351" s="2">
        <f t="shared" si="143"/>
        <v>0</v>
      </c>
      <c r="AU351">
        <v>0</v>
      </c>
      <c r="AV351">
        <v>0</v>
      </c>
      <c r="AW351">
        <v>2</v>
      </c>
      <c r="AX351">
        <v>0</v>
      </c>
      <c r="AY351">
        <v>2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1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1</v>
      </c>
      <c r="BN351">
        <v>0</v>
      </c>
      <c r="BO351">
        <v>0</v>
      </c>
      <c r="BP351">
        <v>0</v>
      </c>
      <c r="BQ351">
        <v>1</v>
      </c>
      <c r="BR351">
        <v>0</v>
      </c>
    </row>
    <row r="352" spans="1:46" ht="12.75">
      <c r="A352" s="1" t="s">
        <v>231</v>
      </c>
      <c r="B352" s="1" t="str">
        <f>IF(('soupiska týmy'!$F$28&gt;=7),'soupiska týmy'!$B$7,"")</f>
        <v>Phoenix Coyotes</v>
      </c>
      <c r="C352" s="16" t="s">
        <v>19</v>
      </c>
      <c r="D352" s="7" t="s">
        <v>324</v>
      </c>
      <c r="E352" s="1">
        <v>5</v>
      </c>
      <c r="F352" s="16" t="s">
        <v>23</v>
      </c>
      <c r="G352" s="19">
        <v>4</v>
      </c>
      <c r="I352" s="3">
        <f t="shared" si="134"/>
        <v>1</v>
      </c>
      <c r="J352" s="3">
        <f t="shared" si="135"/>
        <v>1</v>
      </c>
      <c r="K352" s="3">
        <f t="shared" si="136"/>
      </c>
      <c r="L352" s="3">
        <f t="shared" si="137"/>
      </c>
      <c r="M352" s="3">
        <f t="shared" si="138"/>
      </c>
      <c r="N352" s="3">
        <f t="shared" si="139"/>
      </c>
      <c r="O352" s="2">
        <f t="shared" si="140"/>
        <v>2</v>
      </c>
      <c r="P352" s="2">
        <f t="shared" si="141"/>
        <v>0</v>
      </c>
      <c r="Q352" s="3">
        <v>0</v>
      </c>
      <c r="R352" s="3">
        <v>0</v>
      </c>
      <c r="S352" s="3">
        <v>0</v>
      </c>
      <c r="T352" s="3">
        <v>0</v>
      </c>
      <c r="U352" s="3">
        <v>2</v>
      </c>
      <c r="V352" s="3">
        <v>1</v>
      </c>
      <c r="W352" s="3">
        <v>1</v>
      </c>
      <c r="X352" s="3">
        <v>0</v>
      </c>
      <c r="Y352" s="3">
        <v>1</v>
      </c>
      <c r="Z352" s="3">
        <v>3</v>
      </c>
      <c r="AA352" s="3">
        <v>0</v>
      </c>
      <c r="AB352" s="3">
        <v>0</v>
      </c>
      <c r="AC352" s="3">
        <v>2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1</v>
      </c>
      <c r="AQ352" s="3">
        <v>1</v>
      </c>
      <c r="AR352" s="3">
        <v>0</v>
      </c>
      <c r="AS352" s="2">
        <f t="shared" si="142"/>
        <v>0</v>
      </c>
      <c r="AT352" s="2">
        <f t="shared" si="143"/>
        <v>0</v>
      </c>
    </row>
    <row r="353" spans="1:70" ht="12.75">
      <c r="A353" s="1" t="s">
        <v>224</v>
      </c>
      <c r="B353" s="1" t="str">
        <f>IF(('soupiska týmy'!$F$28&gt;=7),'soupiska týmy'!$B$7,"")</f>
        <v>Phoenix Coyotes</v>
      </c>
      <c r="C353" s="16" t="s">
        <v>19</v>
      </c>
      <c r="D353" s="7" t="s">
        <v>322</v>
      </c>
      <c r="E353" s="1">
        <v>2</v>
      </c>
      <c r="F353" s="16" t="s">
        <v>23</v>
      </c>
      <c r="G353" s="19">
        <v>1</v>
      </c>
      <c r="H353" t="s">
        <v>53</v>
      </c>
      <c r="I353" s="3">
        <f t="shared" si="134"/>
        <v>1</v>
      </c>
      <c r="J353" s="3">
        <f t="shared" si="135"/>
      </c>
      <c r="K353" s="3">
        <f t="shared" si="136"/>
        <v>1</v>
      </c>
      <c r="L353" s="3">
        <f t="shared" si="137"/>
      </c>
      <c r="M353" s="3">
        <f t="shared" si="138"/>
      </c>
      <c r="N353" s="3">
        <f t="shared" si="139"/>
      </c>
      <c r="O353" s="2">
        <f>(((((S353+AW353)+BA353)+BE353)+BI353)+BM353)+BQ353</f>
        <v>0</v>
      </c>
      <c r="P353" s="2">
        <f>(((((T353+AX353)+BB353)+BF353)+BJ353)+BN353)+BR353</f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1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1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2">
        <f t="shared" si="142"/>
        <v>0</v>
      </c>
      <c r="AT353" s="2">
        <f t="shared" si="143"/>
        <v>0</v>
      </c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</row>
    <row r="354" spans="1:70" ht="12.75">
      <c r="A354" s="1" t="s">
        <v>69</v>
      </c>
      <c r="B354" s="1" t="str">
        <f>IF(('soupiska týmy'!$F$28&gt;=7),'soupiska týmy'!$B$7,"")</f>
        <v>Phoenix Coyotes</v>
      </c>
      <c r="C354" s="16" t="s">
        <v>19</v>
      </c>
      <c r="D354" s="7" t="s">
        <v>328</v>
      </c>
      <c r="E354" s="1">
        <v>1</v>
      </c>
      <c r="F354" s="16" t="s">
        <v>23</v>
      </c>
      <c r="G354" s="19">
        <v>2</v>
      </c>
      <c r="H354" t="s">
        <v>53</v>
      </c>
      <c r="I354" s="3">
        <f t="shared" si="134"/>
        <v>1</v>
      </c>
      <c r="J354" s="3">
        <f t="shared" si="135"/>
      </c>
      <c r="K354" s="3">
        <f t="shared" si="136"/>
      </c>
      <c r="L354" s="3">
        <f t="shared" si="137"/>
        <v>1</v>
      </c>
      <c r="M354" s="3">
        <f t="shared" si="138"/>
      </c>
      <c r="N354" s="3">
        <f t="shared" si="139"/>
      </c>
      <c r="O354" s="2">
        <f t="shared" si="140"/>
        <v>0</v>
      </c>
      <c r="P354" s="2">
        <f t="shared" si="141"/>
        <v>0</v>
      </c>
      <c r="Q354" s="3">
        <v>0</v>
      </c>
      <c r="R354" s="3">
        <v>0</v>
      </c>
      <c r="S354" s="3">
        <v>0</v>
      </c>
      <c r="T354" s="3">
        <v>0</v>
      </c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2">
        <f t="shared" si="142"/>
        <v>1</v>
      </c>
      <c r="AT354" s="2">
        <f t="shared" si="143"/>
        <v>1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1</v>
      </c>
      <c r="BB354">
        <v>1</v>
      </c>
      <c r="BC354">
        <v>1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1</v>
      </c>
      <c r="BM354">
        <v>0</v>
      </c>
      <c r="BN354">
        <v>0</v>
      </c>
      <c r="BO354">
        <v>0</v>
      </c>
      <c r="BP354">
        <v>1</v>
      </c>
      <c r="BQ354">
        <v>0</v>
      </c>
      <c r="BR354">
        <v>0</v>
      </c>
    </row>
    <row r="355" spans="1:70" ht="12.75">
      <c r="A355" s="1" t="s">
        <v>79</v>
      </c>
      <c r="B355" s="1" t="str">
        <f>IF(('soupiska týmy'!$F$28&gt;=7),'soupiska týmy'!$B$7,"")</f>
        <v>Phoenix Coyotes</v>
      </c>
      <c r="C355" s="16" t="s">
        <v>19</v>
      </c>
      <c r="D355" s="7" t="s">
        <v>323</v>
      </c>
      <c r="E355" s="1">
        <v>1</v>
      </c>
      <c r="F355" s="16" t="s">
        <v>23</v>
      </c>
      <c r="G355" s="19">
        <v>2</v>
      </c>
      <c r="I355" s="3">
        <f t="shared" si="134"/>
        <v>1</v>
      </c>
      <c r="J355" s="3">
        <f t="shared" si="135"/>
      </c>
      <c r="K355" s="3">
        <f t="shared" si="136"/>
      </c>
      <c r="L355" s="3">
        <f t="shared" si="137"/>
      </c>
      <c r="M355" s="3">
        <f t="shared" si="138"/>
        <v>1</v>
      </c>
      <c r="N355" s="3">
        <f t="shared" si="139"/>
      </c>
      <c r="O355" s="2">
        <f t="shared" si="140"/>
        <v>0</v>
      </c>
      <c r="P355" s="2">
        <f t="shared" si="141"/>
        <v>0</v>
      </c>
      <c r="Q355" s="3">
        <v>0</v>
      </c>
      <c r="R355" s="3">
        <v>0</v>
      </c>
      <c r="S355" s="3">
        <v>0</v>
      </c>
      <c r="T355" s="3">
        <v>0</v>
      </c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2">
        <f t="shared" si="142"/>
        <v>2</v>
      </c>
      <c r="AT355" s="2">
        <f t="shared" si="143"/>
        <v>1</v>
      </c>
      <c r="AU355">
        <v>0</v>
      </c>
      <c r="AV355">
        <v>0</v>
      </c>
      <c r="AW355">
        <v>2</v>
      </c>
      <c r="AX355">
        <v>0</v>
      </c>
      <c r="AY355">
        <v>1</v>
      </c>
      <c r="AZ355">
        <v>0</v>
      </c>
      <c r="BA355">
        <v>0</v>
      </c>
      <c r="BB355">
        <v>0</v>
      </c>
      <c r="BC355">
        <v>0</v>
      </c>
      <c r="BD355">
        <v>1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1</v>
      </c>
      <c r="BO355">
        <v>0</v>
      </c>
      <c r="BP355">
        <v>1</v>
      </c>
      <c r="BQ355">
        <v>0</v>
      </c>
      <c r="BR355">
        <v>0</v>
      </c>
    </row>
    <row r="356" spans="1:70" ht="12.75">
      <c r="A356" s="1" t="s">
        <v>87</v>
      </c>
      <c r="B356" s="1" t="str">
        <f>IF(('soupiska týmy'!$F$28&gt;=7),'soupiska týmy'!$B$7,"")</f>
        <v>Phoenix Coyotes</v>
      </c>
      <c r="C356" s="16" t="s">
        <v>19</v>
      </c>
      <c r="D356" s="7" t="s">
        <v>326</v>
      </c>
      <c r="E356" s="1">
        <v>10</v>
      </c>
      <c r="F356" s="16" t="s">
        <v>23</v>
      </c>
      <c r="G356" s="19">
        <v>2</v>
      </c>
      <c r="I356" s="3">
        <f t="shared" si="134"/>
        <v>1</v>
      </c>
      <c r="J356" s="3">
        <f t="shared" si="135"/>
        <v>1</v>
      </c>
      <c r="K356" s="3">
        <f t="shared" si="136"/>
      </c>
      <c r="L356" s="3">
        <f t="shared" si="137"/>
      </c>
      <c r="M356" s="3">
        <f t="shared" si="138"/>
      </c>
      <c r="N356" s="3">
        <f t="shared" si="139"/>
      </c>
      <c r="O356" s="2">
        <f t="shared" si="140"/>
        <v>0</v>
      </c>
      <c r="P356" s="2">
        <f t="shared" si="141"/>
        <v>0</v>
      </c>
      <c r="Q356" s="3">
        <v>0</v>
      </c>
      <c r="R356" s="3">
        <v>0</v>
      </c>
      <c r="S356" s="3">
        <v>0</v>
      </c>
      <c r="T356" s="3">
        <v>0</v>
      </c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2">
        <f t="shared" si="142"/>
        <v>2</v>
      </c>
      <c r="AT356" s="2">
        <f t="shared" si="143"/>
        <v>0</v>
      </c>
      <c r="AU356">
        <v>3</v>
      </c>
      <c r="AV356">
        <v>0</v>
      </c>
      <c r="AW356">
        <v>0</v>
      </c>
      <c r="AX356">
        <v>0</v>
      </c>
      <c r="AY356">
        <v>3</v>
      </c>
      <c r="AZ356">
        <v>1</v>
      </c>
      <c r="BA356">
        <v>1</v>
      </c>
      <c r="BB356">
        <v>0</v>
      </c>
      <c r="BC356">
        <v>0</v>
      </c>
      <c r="BD356">
        <v>2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1</v>
      </c>
      <c r="BL356">
        <v>0</v>
      </c>
      <c r="BM356">
        <v>1</v>
      </c>
      <c r="BN356">
        <v>0</v>
      </c>
      <c r="BO356">
        <v>3</v>
      </c>
      <c r="BP356">
        <v>2</v>
      </c>
      <c r="BQ356">
        <v>0</v>
      </c>
      <c r="BR356">
        <v>0</v>
      </c>
    </row>
    <row r="357" spans="1:46" ht="12.75">
      <c r="A357" s="1" t="s">
        <v>97</v>
      </c>
      <c r="B357" s="1" t="str">
        <f>IF(('soupiska týmy'!$F$28&gt;=7),'soupiska týmy'!$B$7,"")</f>
        <v>Phoenix Coyotes</v>
      </c>
      <c r="C357" s="16" t="s">
        <v>19</v>
      </c>
      <c r="D357" s="7" t="s">
        <v>327</v>
      </c>
      <c r="E357" s="1">
        <v>7</v>
      </c>
      <c r="F357" s="16" t="s">
        <v>23</v>
      </c>
      <c r="G357" s="19">
        <v>2</v>
      </c>
      <c r="I357" s="3">
        <f t="shared" si="134"/>
        <v>1</v>
      </c>
      <c r="J357" s="3">
        <f t="shared" si="135"/>
        <v>1</v>
      </c>
      <c r="K357" s="3">
        <f t="shared" si="136"/>
      </c>
      <c r="L357" s="3">
        <f t="shared" si="137"/>
      </c>
      <c r="M357" s="3">
        <f t="shared" si="138"/>
      </c>
      <c r="N357" s="3">
        <f t="shared" si="139"/>
      </c>
      <c r="O357" s="2">
        <f t="shared" si="140"/>
        <v>3</v>
      </c>
      <c r="P357" s="2">
        <f t="shared" si="141"/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2</v>
      </c>
      <c r="Z357" s="3">
        <v>1</v>
      </c>
      <c r="AA357" s="3">
        <v>0</v>
      </c>
      <c r="AB357" s="3">
        <v>0</v>
      </c>
      <c r="AC357" s="3">
        <v>3</v>
      </c>
      <c r="AD357" s="3">
        <v>1</v>
      </c>
      <c r="AE357" s="3">
        <v>1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1</v>
      </c>
      <c r="AL357" s="3">
        <v>0</v>
      </c>
      <c r="AM357" s="3">
        <v>0</v>
      </c>
      <c r="AN357" s="3">
        <v>0</v>
      </c>
      <c r="AO357" s="3">
        <v>1</v>
      </c>
      <c r="AP357" s="3">
        <v>1</v>
      </c>
      <c r="AQ357" s="3">
        <v>2</v>
      </c>
      <c r="AR357" s="3">
        <v>0</v>
      </c>
      <c r="AS357" s="2">
        <f t="shared" si="142"/>
        <v>0</v>
      </c>
      <c r="AT357" s="2">
        <f t="shared" si="143"/>
        <v>0</v>
      </c>
    </row>
    <row r="358" spans="1:70" ht="12.75">
      <c r="A358" s="1" t="s">
        <v>11</v>
      </c>
      <c r="B358" s="1" t="str">
        <f>IF(('soupiska týmy'!$F$28&gt;=7),'soupiska týmy'!$B$7,"")</f>
        <v>Phoenix Coyotes</v>
      </c>
      <c r="C358" s="16" t="s">
        <v>19</v>
      </c>
      <c r="D358" s="7" t="s">
        <v>322</v>
      </c>
      <c r="E358" s="1">
        <v>1</v>
      </c>
      <c r="F358" s="16" t="s">
        <v>23</v>
      </c>
      <c r="G358" s="19">
        <v>6</v>
      </c>
      <c r="I358" s="3">
        <f t="shared" si="134"/>
        <v>1</v>
      </c>
      <c r="J358" s="3">
        <f t="shared" si="135"/>
      </c>
      <c r="K358" s="3">
        <f t="shared" si="136"/>
      </c>
      <c r="L358" s="3">
        <f t="shared" si="137"/>
      </c>
      <c r="M358" s="3">
        <f t="shared" si="138"/>
        <v>1</v>
      </c>
      <c r="N358" s="3">
        <f t="shared" si="139"/>
      </c>
      <c r="O358" s="2">
        <f t="shared" si="140"/>
        <v>0</v>
      </c>
      <c r="P358" s="2">
        <f t="shared" si="141"/>
        <v>0</v>
      </c>
      <c r="Q358" s="3">
        <v>0</v>
      </c>
      <c r="R358" s="3">
        <v>0</v>
      </c>
      <c r="S358" s="3">
        <v>0</v>
      </c>
      <c r="T358" s="3">
        <v>0</v>
      </c>
      <c r="AS358" s="2">
        <f t="shared" si="142"/>
        <v>1</v>
      </c>
      <c r="AT358" s="2">
        <f t="shared" si="143"/>
        <v>1</v>
      </c>
      <c r="AU358">
        <v>0</v>
      </c>
      <c r="AV358">
        <v>0</v>
      </c>
      <c r="AW358">
        <v>0</v>
      </c>
      <c r="AX358">
        <v>0</v>
      </c>
      <c r="AY358">
        <v>1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1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1</v>
      </c>
      <c r="BR358">
        <v>0</v>
      </c>
    </row>
    <row r="359" spans="1:46" ht="12.75">
      <c r="A359" s="1" t="s">
        <v>22</v>
      </c>
      <c r="B359" s="1" t="str">
        <f>IF(('soupiska týmy'!$F$28&gt;=7),'soupiska týmy'!$B$7,"")</f>
        <v>Phoenix Coyotes</v>
      </c>
      <c r="C359" s="16" t="s">
        <v>19</v>
      </c>
      <c r="D359" s="7" t="s">
        <v>325</v>
      </c>
      <c r="E359" s="1">
        <v>2</v>
      </c>
      <c r="F359" s="16" t="s">
        <v>23</v>
      </c>
      <c r="G359" s="19">
        <v>3</v>
      </c>
      <c r="H359" t="s">
        <v>53</v>
      </c>
      <c r="I359" s="3">
        <f t="shared" si="134"/>
        <v>1</v>
      </c>
      <c r="J359" s="3">
        <f t="shared" si="135"/>
      </c>
      <c r="K359" s="3">
        <f t="shared" si="136"/>
      </c>
      <c r="L359" s="3">
        <f t="shared" si="137"/>
        <v>1</v>
      </c>
      <c r="M359" s="3">
        <f t="shared" si="138"/>
      </c>
      <c r="N359" s="3">
        <f t="shared" si="139"/>
      </c>
      <c r="O359" s="2">
        <f t="shared" si="140"/>
        <v>0</v>
      </c>
      <c r="P359" s="2">
        <f t="shared" si="141"/>
        <v>1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1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1</v>
      </c>
      <c r="AL359" s="3">
        <v>1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1</v>
      </c>
      <c r="AS359" s="2">
        <v>0</v>
      </c>
      <c r="AT359" s="2">
        <v>0</v>
      </c>
    </row>
    <row r="360" spans="1:70" ht="12.75">
      <c r="A360" s="1" t="s">
        <v>36</v>
      </c>
      <c r="B360" s="1" t="str">
        <f>IF(('soupiska týmy'!$F$28&gt;=7),'soupiska týmy'!$B$7,"")</f>
        <v>Phoenix Coyotes</v>
      </c>
      <c r="C360" s="16" t="s">
        <v>19</v>
      </c>
      <c r="D360" s="7" t="s">
        <v>324</v>
      </c>
      <c r="E360" s="1">
        <v>5</v>
      </c>
      <c r="F360" s="16" t="s">
        <v>23</v>
      </c>
      <c r="G360" s="19">
        <v>2</v>
      </c>
      <c r="I360" s="3">
        <f t="shared" si="134"/>
        <v>1</v>
      </c>
      <c r="J360" s="3">
        <f t="shared" si="135"/>
        <v>1</v>
      </c>
      <c r="K360" s="3">
        <f t="shared" si="136"/>
      </c>
      <c r="L360" s="3">
        <f t="shared" si="137"/>
      </c>
      <c r="M360" s="3">
        <f t="shared" si="138"/>
      </c>
      <c r="N360" s="3">
        <f t="shared" si="139"/>
      </c>
      <c r="O360" s="2">
        <f t="shared" si="140"/>
        <v>0</v>
      </c>
      <c r="P360" s="2">
        <f t="shared" si="141"/>
        <v>0</v>
      </c>
      <c r="Q360" s="3">
        <v>0</v>
      </c>
      <c r="R360" s="3">
        <v>0</v>
      </c>
      <c r="S360" s="3">
        <v>0</v>
      </c>
      <c r="T360" s="3">
        <v>0</v>
      </c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2">
        <f t="shared" si="142"/>
        <v>1</v>
      </c>
      <c r="AT360" s="2">
        <f t="shared" si="143"/>
        <v>0</v>
      </c>
      <c r="AU360">
        <v>0</v>
      </c>
      <c r="AV360">
        <v>0</v>
      </c>
      <c r="AW360">
        <v>0</v>
      </c>
      <c r="AX360">
        <v>0</v>
      </c>
      <c r="AY360">
        <v>1</v>
      </c>
      <c r="AZ360">
        <v>0</v>
      </c>
      <c r="BA360">
        <v>0</v>
      </c>
      <c r="BB360">
        <v>0</v>
      </c>
      <c r="BC360">
        <v>1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3</v>
      </c>
      <c r="BL360">
        <v>1</v>
      </c>
      <c r="BM360">
        <v>1</v>
      </c>
      <c r="BN360">
        <v>0</v>
      </c>
      <c r="BO360">
        <v>0</v>
      </c>
      <c r="BP360">
        <v>0</v>
      </c>
      <c r="BQ360">
        <v>0</v>
      </c>
      <c r="BR360">
        <v>0</v>
      </c>
    </row>
    <row r="361" spans="1:46" ht="12.75">
      <c r="A361" s="1" t="s">
        <v>59</v>
      </c>
      <c r="B361" s="1" t="str">
        <f>IF(('soupiska týmy'!$F$28&gt;=7),'soupiska týmy'!$B$7,"")</f>
        <v>Phoenix Coyotes</v>
      </c>
      <c r="C361" s="16" t="s">
        <v>19</v>
      </c>
      <c r="D361" s="7" t="s">
        <v>328</v>
      </c>
      <c r="E361" s="1">
        <v>1</v>
      </c>
      <c r="F361" s="16" t="s">
        <v>23</v>
      </c>
      <c r="G361" s="19">
        <v>2</v>
      </c>
      <c r="I361" s="3">
        <f t="shared" si="134"/>
        <v>1</v>
      </c>
      <c r="J361" s="3">
        <f t="shared" si="135"/>
      </c>
      <c r="K361" s="3">
        <f t="shared" si="136"/>
      </c>
      <c r="L361" s="3">
        <f t="shared" si="137"/>
      </c>
      <c r="M361" s="3">
        <f t="shared" si="138"/>
        <v>1</v>
      </c>
      <c r="N361" s="3">
        <f t="shared" si="139"/>
      </c>
      <c r="O361" s="2">
        <f t="shared" si="140"/>
        <v>0</v>
      </c>
      <c r="P361" s="2">
        <f t="shared" si="141"/>
        <v>1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1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1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1</v>
      </c>
      <c r="AM361" s="3">
        <v>0</v>
      </c>
      <c r="AN361" s="3">
        <v>0</v>
      </c>
      <c r="AO361" s="3">
        <v>1</v>
      </c>
      <c r="AP361" s="3">
        <v>0</v>
      </c>
      <c r="AQ361" s="3">
        <v>0</v>
      </c>
      <c r="AR361" s="3">
        <v>0</v>
      </c>
      <c r="AS361" s="2">
        <f t="shared" si="142"/>
        <v>0</v>
      </c>
      <c r="AT361" s="2">
        <f t="shared" si="143"/>
        <v>0</v>
      </c>
    </row>
    <row r="362" spans="1:46" ht="12.75">
      <c r="A362" s="1" t="s">
        <v>130</v>
      </c>
      <c r="B362" s="1" t="str">
        <f>IF(('soupiska týmy'!$F$28&gt;=7),'soupiska týmy'!$B$7,"")</f>
        <v>Phoenix Coyotes</v>
      </c>
      <c r="C362" s="16" t="s">
        <v>19</v>
      </c>
      <c r="D362" s="7" t="s">
        <v>323</v>
      </c>
      <c r="E362" s="1">
        <v>2</v>
      </c>
      <c r="F362" s="16" t="s">
        <v>23</v>
      </c>
      <c r="G362" s="19">
        <v>4</v>
      </c>
      <c r="I362" s="3">
        <f t="shared" si="134"/>
        <v>1</v>
      </c>
      <c r="J362" s="3">
        <f t="shared" si="135"/>
      </c>
      <c r="K362" s="3">
        <f t="shared" si="136"/>
      </c>
      <c r="L362" s="3">
        <f t="shared" si="137"/>
      </c>
      <c r="M362" s="3">
        <f t="shared" si="138"/>
        <v>1</v>
      </c>
      <c r="N362" s="3">
        <f t="shared" si="139"/>
      </c>
      <c r="O362" s="2">
        <f t="shared" si="140"/>
        <v>3</v>
      </c>
      <c r="P362" s="2">
        <f t="shared" si="141"/>
        <v>2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1</v>
      </c>
      <c r="X362" s="3">
        <v>0</v>
      </c>
      <c r="Y362" s="3">
        <v>0</v>
      </c>
      <c r="Z362" s="3">
        <v>0</v>
      </c>
      <c r="AA362" s="3">
        <v>1</v>
      </c>
      <c r="AB362" s="3">
        <v>0</v>
      </c>
      <c r="AC362" s="3">
        <v>0</v>
      </c>
      <c r="AD362" s="3">
        <v>2</v>
      </c>
      <c r="AE362" s="3">
        <v>0</v>
      </c>
      <c r="AF362" s="3">
        <v>1</v>
      </c>
      <c r="AG362" s="3">
        <v>0</v>
      </c>
      <c r="AH362" s="3">
        <v>0</v>
      </c>
      <c r="AI362" s="3">
        <v>0</v>
      </c>
      <c r="AJ362" s="3">
        <v>0</v>
      </c>
      <c r="AK362" s="3">
        <v>1</v>
      </c>
      <c r="AL362" s="3">
        <v>0</v>
      </c>
      <c r="AM362" s="3">
        <v>1</v>
      </c>
      <c r="AN362" s="3">
        <v>0</v>
      </c>
      <c r="AO362" s="3">
        <v>1</v>
      </c>
      <c r="AP362" s="3">
        <v>0</v>
      </c>
      <c r="AQ362" s="3">
        <v>0</v>
      </c>
      <c r="AR362" s="3">
        <v>1</v>
      </c>
      <c r="AS362" s="2">
        <f t="shared" si="142"/>
        <v>0</v>
      </c>
      <c r="AT362" s="2">
        <f t="shared" si="143"/>
        <v>0</v>
      </c>
    </row>
    <row r="363" spans="1:70" ht="12.75">
      <c r="A363" s="1" t="s">
        <v>17</v>
      </c>
      <c r="B363" s="1" t="str">
        <f>IF(('soupiska týmy'!$F$28&gt;=7),'soupiska týmy'!$B$7,"")</f>
        <v>Phoenix Coyotes</v>
      </c>
      <c r="C363" s="16" t="s">
        <v>19</v>
      </c>
      <c r="D363" s="7" t="s">
        <v>327</v>
      </c>
      <c r="E363" s="1">
        <v>0</v>
      </c>
      <c r="F363" s="16" t="s">
        <v>23</v>
      </c>
      <c r="G363" s="19">
        <v>3</v>
      </c>
      <c r="I363" s="3">
        <f t="shared" si="134"/>
        <v>1</v>
      </c>
      <c r="J363" s="3">
        <f t="shared" si="135"/>
      </c>
      <c r="K363" s="3">
        <f t="shared" si="136"/>
      </c>
      <c r="L363" s="3">
        <f t="shared" si="137"/>
      </c>
      <c r="M363" s="3">
        <f t="shared" si="138"/>
        <v>1</v>
      </c>
      <c r="N363" s="3">
        <f t="shared" si="139"/>
      </c>
      <c r="O363" s="2">
        <f t="shared" si="140"/>
        <v>0</v>
      </c>
      <c r="P363" s="2">
        <f t="shared" si="141"/>
        <v>0</v>
      </c>
      <c r="Q363" s="3">
        <v>0</v>
      </c>
      <c r="R363" s="3">
        <v>0</v>
      </c>
      <c r="S363" s="3">
        <v>0</v>
      </c>
      <c r="T363" s="3">
        <v>0</v>
      </c>
      <c r="AS363" s="2">
        <f t="shared" si="142"/>
        <v>1</v>
      </c>
      <c r="AT363" s="2">
        <f t="shared" si="143"/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1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</row>
    <row r="364" spans="1:70" ht="12.75">
      <c r="A364" s="1" t="s">
        <v>43</v>
      </c>
      <c r="B364" s="1" t="str">
        <f>IF(('soupiska týmy'!$F$28&gt;=7),'soupiska týmy'!$B$7,"")</f>
        <v>Phoenix Coyotes</v>
      </c>
      <c r="C364" s="16" t="s">
        <v>19</v>
      </c>
      <c r="D364" s="7" t="s">
        <v>325</v>
      </c>
      <c r="E364" s="1">
        <v>2</v>
      </c>
      <c r="F364" s="16" t="s">
        <v>23</v>
      </c>
      <c r="G364" s="19">
        <v>3</v>
      </c>
      <c r="I364" s="3">
        <f t="shared" si="134"/>
        <v>1</v>
      </c>
      <c r="J364" s="3">
        <f t="shared" si="135"/>
      </c>
      <c r="K364" s="3">
        <f t="shared" si="136"/>
      </c>
      <c r="L364" s="3">
        <f t="shared" si="137"/>
      </c>
      <c r="M364" s="3">
        <f t="shared" si="138"/>
        <v>1</v>
      </c>
      <c r="N364" s="3">
        <f t="shared" si="139"/>
      </c>
      <c r="O364" s="2">
        <f t="shared" si="140"/>
        <v>0</v>
      </c>
      <c r="P364" s="2">
        <f t="shared" si="141"/>
        <v>0</v>
      </c>
      <c r="Q364" s="3">
        <v>0</v>
      </c>
      <c r="R364" s="3">
        <v>0</v>
      </c>
      <c r="S364" s="3">
        <v>0</v>
      </c>
      <c r="T364" s="3">
        <v>0</v>
      </c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2">
        <f t="shared" si="142"/>
        <v>1</v>
      </c>
      <c r="AT364" s="2">
        <f t="shared" si="143"/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2</v>
      </c>
      <c r="BL364">
        <v>0</v>
      </c>
      <c r="BM364">
        <v>0</v>
      </c>
      <c r="BN364">
        <v>0</v>
      </c>
      <c r="BO364">
        <v>0</v>
      </c>
      <c r="BP364">
        <v>1</v>
      </c>
      <c r="BQ364">
        <v>1</v>
      </c>
      <c r="BR364">
        <v>0</v>
      </c>
    </row>
    <row r="365" spans="1:46" ht="12.75">
      <c r="A365" s="1" t="s">
        <v>58</v>
      </c>
      <c r="B365" s="1" t="str">
        <f>IF(('soupiska týmy'!$F$28&gt;=7),'soupiska týmy'!$B$7,"")</f>
        <v>Phoenix Coyotes</v>
      </c>
      <c r="C365" s="16" t="s">
        <v>19</v>
      </c>
      <c r="D365" s="7" t="s">
        <v>326</v>
      </c>
      <c r="E365" s="1">
        <v>3</v>
      </c>
      <c r="F365" s="16" t="s">
        <v>23</v>
      </c>
      <c r="G365" s="19">
        <v>4</v>
      </c>
      <c r="H365" t="s">
        <v>53</v>
      </c>
      <c r="I365" s="3">
        <f t="shared" si="134"/>
        <v>1</v>
      </c>
      <c r="J365" s="3">
        <f t="shared" si="135"/>
      </c>
      <c r="K365" s="3">
        <f t="shared" si="136"/>
      </c>
      <c r="L365" s="3">
        <f t="shared" si="137"/>
        <v>1</v>
      </c>
      <c r="M365" s="3">
        <f t="shared" si="138"/>
      </c>
      <c r="N365" s="3">
        <f t="shared" si="139"/>
      </c>
      <c r="O365" s="2">
        <f t="shared" si="140"/>
        <v>1</v>
      </c>
      <c r="P365" s="2">
        <f t="shared" si="141"/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1</v>
      </c>
      <c r="W365" s="3">
        <v>0</v>
      </c>
      <c r="X365" s="3">
        <v>0</v>
      </c>
      <c r="Y365" s="3">
        <v>2</v>
      </c>
      <c r="Z365" s="3">
        <v>1</v>
      </c>
      <c r="AA365" s="3">
        <v>0</v>
      </c>
      <c r="AB365" s="3">
        <v>0</v>
      </c>
      <c r="AC365" s="3">
        <v>0</v>
      </c>
      <c r="AD365" s="3">
        <v>0</v>
      </c>
      <c r="AE365" s="3">
        <v>1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1</v>
      </c>
      <c r="AL365" s="3">
        <v>0</v>
      </c>
      <c r="AM365" s="3">
        <v>0</v>
      </c>
      <c r="AN365" s="3">
        <v>0</v>
      </c>
      <c r="AO365" s="3">
        <v>0</v>
      </c>
      <c r="AP365" s="3">
        <v>2</v>
      </c>
      <c r="AQ365" s="3">
        <v>0</v>
      </c>
      <c r="AR365" s="3">
        <v>0</v>
      </c>
      <c r="AS365" s="2">
        <f t="shared" si="142"/>
        <v>0</v>
      </c>
      <c r="AT365" s="2">
        <f t="shared" si="143"/>
        <v>0</v>
      </c>
    </row>
    <row r="366" spans="1:46" ht="12.75">
      <c r="A366" s="1" t="s">
        <v>244</v>
      </c>
      <c r="B366" s="1" t="str">
        <f>IF(('soupiska týmy'!$F$28&gt;=7),'soupiska týmy'!$B$7,"")</f>
        <v>Phoenix Coyotes</v>
      </c>
      <c r="C366" s="16" t="s">
        <v>19</v>
      </c>
      <c r="D366" s="7" t="s">
        <v>328</v>
      </c>
      <c r="E366" s="1">
        <v>0</v>
      </c>
      <c r="F366" s="16" t="s">
        <v>23</v>
      </c>
      <c r="G366" s="19">
        <v>5</v>
      </c>
      <c r="I366" s="3">
        <f t="shared" si="134"/>
        <v>1</v>
      </c>
      <c r="J366" s="3">
        <f t="shared" si="135"/>
      </c>
      <c r="K366" s="3">
        <f t="shared" si="136"/>
      </c>
      <c r="L366" s="3">
        <f t="shared" si="137"/>
      </c>
      <c r="M366" s="3">
        <f t="shared" si="138"/>
        <v>1</v>
      </c>
      <c r="N366" s="3" t="s">
        <v>332</v>
      </c>
      <c r="O366" s="2">
        <f t="shared" si="140"/>
        <v>0</v>
      </c>
      <c r="P366" s="2">
        <f t="shared" si="141"/>
        <v>0</v>
      </c>
      <c r="Q366" s="3"/>
      <c r="R366" s="3"/>
      <c r="S366" s="3"/>
      <c r="T366" s="3"/>
      <c r="AS366" s="2">
        <f t="shared" si="142"/>
        <v>0</v>
      </c>
      <c r="AT366" s="2">
        <f t="shared" si="143"/>
        <v>0</v>
      </c>
    </row>
    <row r="367" spans="1:46" ht="12.75">
      <c r="A367" s="1" t="s">
        <v>238</v>
      </c>
      <c r="B367" s="1" t="str">
        <f>IF(('soupiska týmy'!$F$28&gt;=7),'soupiska týmy'!$B$7,"")</f>
        <v>Phoenix Coyotes</v>
      </c>
      <c r="C367" s="16" t="s">
        <v>19</v>
      </c>
      <c r="D367" s="7" t="s">
        <v>322</v>
      </c>
      <c r="E367" s="1">
        <v>1</v>
      </c>
      <c r="F367" s="16" t="s">
        <v>23</v>
      </c>
      <c r="G367" s="19">
        <v>0</v>
      </c>
      <c r="I367" s="3">
        <f t="shared" si="134"/>
        <v>1</v>
      </c>
      <c r="J367" s="3">
        <f t="shared" si="135"/>
        <v>1</v>
      </c>
      <c r="K367" s="3">
        <f t="shared" si="136"/>
      </c>
      <c r="L367" s="3">
        <f t="shared" si="137"/>
      </c>
      <c r="M367" s="3">
        <f t="shared" si="138"/>
      </c>
      <c r="N367" s="3">
        <f t="shared" si="139"/>
        <v>1</v>
      </c>
      <c r="O367" s="2">
        <f t="shared" si="140"/>
        <v>3</v>
      </c>
      <c r="P367" s="2">
        <f t="shared" si="141"/>
        <v>3</v>
      </c>
      <c r="Q367" s="3">
        <v>0</v>
      </c>
      <c r="R367" s="3">
        <v>0</v>
      </c>
      <c r="S367" s="3">
        <v>0</v>
      </c>
      <c r="T367" s="3">
        <v>0</v>
      </c>
      <c r="U367" s="3">
        <v>1</v>
      </c>
      <c r="V367" s="3">
        <v>0</v>
      </c>
      <c r="W367" s="3">
        <v>1</v>
      </c>
      <c r="X367" s="3">
        <v>0</v>
      </c>
      <c r="Y367" s="3">
        <v>0</v>
      </c>
      <c r="Z367" s="3">
        <v>1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1</v>
      </c>
      <c r="AG367" s="3">
        <v>0</v>
      </c>
      <c r="AH367" s="3">
        <v>0</v>
      </c>
      <c r="AI367" s="3">
        <v>1</v>
      </c>
      <c r="AJ367" s="3">
        <v>0</v>
      </c>
      <c r="AK367" s="3">
        <v>0</v>
      </c>
      <c r="AL367" s="3">
        <v>1</v>
      </c>
      <c r="AM367" s="3">
        <v>0</v>
      </c>
      <c r="AN367" s="3">
        <v>0</v>
      </c>
      <c r="AO367" s="3">
        <v>0</v>
      </c>
      <c r="AP367" s="3">
        <v>0</v>
      </c>
      <c r="AQ367" s="3">
        <v>1</v>
      </c>
      <c r="AR367" s="3">
        <v>2</v>
      </c>
      <c r="AS367" s="2">
        <f t="shared" si="142"/>
        <v>0</v>
      </c>
      <c r="AT367" s="2">
        <f t="shared" si="143"/>
        <v>0</v>
      </c>
    </row>
    <row r="368" spans="1:70" ht="12.75">
      <c r="A368" s="1" t="s">
        <v>254</v>
      </c>
      <c r="B368" s="1" t="str">
        <f>IF(('soupiska týmy'!$F$28&gt;=7),'soupiska týmy'!$B$7,"")</f>
        <v>Phoenix Coyotes</v>
      </c>
      <c r="C368" s="16" t="s">
        <v>19</v>
      </c>
      <c r="D368" s="7" t="s">
        <v>323</v>
      </c>
      <c r="E368" s="1">
        <v>3</v>
      </c>
      <c r="F368" s="16" t="s">
        <v>23</v>
      </c>
      <c r="G368" s="19">
        <v>2</v>
      </c>
      <c r="H368" t="s">
        <v>53</v>
      </c>
      <c r="I368" s="3">
        <f t="shared" si="134"/>
        <v>1</v>
      </c>
      <c r="J368" s="3">
        <f t="shared" si="135"/>
      </c>
      <c r="K368" s="3">
        <f t="shared" si="136"/>
        <v>1</v>
      </c>
      <c r="L368" s="3">
        <f t="shared" si="137"/>
      </c>
      <c r="M368" s="3">
        <f t="shared" si="138"/>
      </c>
      <c r="N368" s="3">
        <f t="shared" si="139"/>
      </c>
      <c r="O368" s="2">
        <f t="shared" si="140"/>
        <v>0</v>
      </c>
      <c r="P368" s="2">
        <f t="shared" si="141"/>
        <v>0</v>
      </c>
      <c r="Q368" s="3">
        <v>0</v>
      </c>
      <c r="R368" s="3">
        <v>0</v>
      </c>
      <c r="S368" s="3">
        <v>0</v>
      </c>
      <c r="T368" s="3">
        <v>0</v>
      </c>
      <c r="AS368" s="2">
        <f t="shared" si="142"/>
        <v>0</v>
      </c>
      <c r="AT368" s="2">
        <f t="shared" si="143"/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2</v>
      </c>
      <c r="BD368">
        <v>0</v>
      </c>
      <c r="BE368">
        <v>0</v>
      </c>
      <c r="BF368">
        <v>0</v>
      </c>
      <c r="BG368">
        <v>1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</row>
    <row r="369" spans="1:46" ht="12.75">
      <c r="A369" s="1" t="s">
        <v>248</v>
      </c>
      <c r="B369" s="1" t="str">
        <f>IF(('soupiska týmy'!$F$28&gt;=7),'soupiska týmy'!$B$7,"")</f>
        <v>Phoenix Coyotes</v>
      </c>
      <c r="C369" s="16" t="s">
        <v>19</v>
      </c>
      <c r="D369" s="7" t="s">
        <v>324</v>
      </c>
      <c r="E369" s="1">
        <v>4</v>
      </c>
      <c r="F369" s="16" t="s">
        <v>23</v>
      </c>
      <c r="G369" s="19">
        <v>2</v>
      </c>
      <c r="I369" s="3">
        <f t="shared" si="134"/>
        <v>1</v>
      </c>
      <c r="J369" s="3">
        <f t="shared" si="135"/>
        <v>1</v>
      </c>
      <c r="K369" s="3">
        <f t="shared" si="136"/>
      </c>
      <c r="L369" s="3">
        <f t="shared" si="137"/>
      </c>
      <c r="M369" s="3">
        <f t="shared" si="138"/>
      </c>
      <c r="N369" s="3">
        <f t="shared" si="139"/>
      </c>
      <c r="O369" s="2">
        <f t="shared" si="140"/>
        <v>0</v>
      </c>
      <c r="P369" s="2">
        <f t="shared" si="141"/>
        <v>0</v>
      </c>
      <c r="Q369" s="3">
        <v>0</v>
      </c>
      <c r="R369" s="3">
        <v>0</v>
      </c>
      <c r="S369" s="3">
        <v>0</v>
      </c>
      <c r="T369" s="3">
        <v>0</v>
      </c>
      <c r="U369" s="3">
        <v>2</v>
      </c>
      <c r="V369" s="3">
        <v>2</v>
      </c>
      <c r="W369" s="3">
        <v>0</v>
      </c>
      <c r="X369" s="3">
        <v>0</v>
      </c>
      <c r="Y369" s="3">
        <v>0</v>
      </c>
      <c r="Z369" s="3">
        <v>1</v>
      </c>
      <c r="AA369" s="3">
        <v>0</v>
      </c>
      <c r="AB369" s="3">
        <v>0</v>
      </c>
      <c r="AC369" s="3">
        <v>1</v>
      </c>
      <c r="AD369" s="3">
        <v>1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1</v>
      </c>
      <c r="AM369" s="3">
        <v>0</v>
      </c>
      <c r="AN369" s="3">
        <v>0</v>
      </c>
      <c r="AO369" s="3">
        <v>1</v>
      </c>
      <c r="AP369" s="3">
        <v>0</v>
      </c>
      <c r="AQ369" s="3">
        <v>0</v>
      </c>
      <c r="AR369" s="3">
        <v>0</v>
      </c>
      <c r="AS369" s="2">
        <f t="shared" si="142"/>
        <v>0</v>
      </c>
      <c r="AT369" s="2">
        <f t="shared" si="143"/>
        <v>0</v>
      </c>
    </row>
    <row r="370" spans="1:46" ht="12.75">
      <c r="A370" s="1" t="s">
        <v>216</v>
      </c>
      <c r="B370" s="1" t="str">
        <f>IF(('soupiska týmy'!$F$28&gt;=7),'soupiska týmy'!$B$7,"")</f>
        <v>Phoenix Coyotes</v>
      </c>
      <c r="C370" s="16" t="s">
        <v>19</v>
      </c>
      <c r="D370" s="7" t="s">
        <v>327</v>
      </c>
      <c r="E370" s="1">
        <v>1</v>
      </c>
      <c r="F370" s="16" t="s">
        <v>23</v>
      </c>
      <c r="G370" s="19">
        <v>3</v>
      </c>
      <c r="I370" s="3">
        <f t="shared" si="134"/>
        <v>1</v>
      </c>
      <c r="J370" s="3">
        <f t="shared" si="135"/>
      </c>
      <c r="K370" s="3">
        <f t="shared" si="136"/>
      </c>
      <c r="L370" s="3">
        <f t="shared" si="137"/>
      </c>
      <c r="M370" s="3">
        <f t="shared" si="138"/>
        <v>1</v>
      </c>
      <c r="N370" s="3">
        <f t="shared" si="139"/>
      </c>
      <c r="O370" s="2">
        <f t="shared" si="140"/>
        <v>2</v>
      </c>
      <c r="P370" s="2">
        <f t="shared" si="141"/>
        <v>1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1</v>
      </c>
      <c r="AA370" s="3">
        <v>0</v>
      </c>
      <c r="AB370" s="3">
        <v>0</v>
      </c>
      <c r="AC370" s="3">
        <v>0</v>
      </c>
      <c r="AD370" s="3">
        <v>0</v>
      </c>
      <c r="AE370" s="3">
        <v>1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1</v>
      </c>
      <c r="AN370" s="3">
        <v>0</v>
      </c>
      <c r="AO370" s="3">
        <v>1</v>
      </c>
      <c r="AP370" s="3">
        <v>0</v>
      </c>
      <c r="AQ370" s="3">
        <v>0</v>
      </c>
      <c r="AR370" s="3">
        <v>1</v>
      </c>
      <c r="AS370" s="2">
        <f t="shared" si="142"/>
        <v>0</v>
      </c>
      <c r="AT370" s="2">
        <f t="shared" si="143"/>
        <v>0</v>
      </c>
    </row>
    <row r="371" spans="1:70" ht="12.75">
      <c r="A371" s="1" t="s">
        <v>204</v>
      </c>
      <c r="B371" s="1" t="str">
        <f>IF(('soupiska týmy'!$F$28&gt;=7),'soupiska týmy'!$B$7,"")</f>
        <v>Phoenix Coyotes</v>
      </c>
      <c r="C371" s="16" t="s">
        <v>19</v>
      </c>
      <c r="D371" s="7" t="s">
        <v>326</v>
      </c>
      <c r="E371" s="1">
        <v>4</v>
      </c>
      <c r="F371" s="16" t="s">
        <v>23</v>
      </c>
      <c r="G371" s="19">
        <v>3</v>
      </c>
      <c r="I371" s="3">
        <f t="shared" si="134"/>
        <v>1</v>
      </c>
      <c r="J371" s="3">
        <f t="shared" si="135"/>
        <v>1</v>
      </c>
      <c r="K371" s="3">
        <f t="shared" si="136"/>
      </c>
      <c r="L371" s="3">
        <f t="shared" si="137"/>
      </c>
      <c r="M371" s="3">
        <f t="shared" si="138"/>
      </c>
      <c r="N371" s="3">
        <f t="shared" si="139"/>
      </c>
      <c r="O371" s="2">
        <f t="shared" si="140"/>
        <v>0</v>
      </c>
      <c r="P371" s="2">
        <f t="shared" si="141"/>
        <v>0</v>
      </c>
      <c r="Q371" s="3">
        <v>0</v>
      </c>
      <c r="R371" s="3">
        <v>0</v>
      </c>
      <c r="S371" s="3">
        <v>0</v>
      </c>
      <c r="T371" s="3">
        <v>0</v>
      </c>
      <c r="AS371" s="2">
        <f t="shared" si="142"/>
        <v>1</v>
      </c>
      <c r="AT371" s="2">
        <f t="shared" si="143"/>
        <v>1</v>
      </c>
      <c r="AU371">
        <v>0</v>
      </c>
      <c r="AV371">
        <v>0</v>
      </c>
      <c r="AW371">
        <v>0</v>
      </c>
      <c r="AX371">
        <v>1</v>
      </c>
      <c r="AY371">
        <v>1</v>
      </c>
      <c r="AZ371">
        <v>1</v>
      </c>
      <c r="BA371">
        <v>1</v>
      </c>
      <c r="BB371">
        <v>0</v>
      </c>
      <c r="BC371">
        <v>1</v>
      </c>
      <c r="BD371">
        <v>1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3</v>
      </c>
      <c r="BM371">
        <v>0</v>
      </c>
      <c r="BN371">
        <v>0</v>
      </c>
      <c r="BO371">
        <v>2</v>
      </c>
      <c r="BP371">
        <v>0</v>
      </c>
      <c r="BQ371">
        <v>0</v>
      </c>
      <c r="BR371">
        <v>0</v>
      </c>
    </row>
    <row r="372" spans="1:46" ht="12.75">
      <c r="A372" s="1" t="s">
        <v>229</v>
      </c>
      <c r="B372" s="1" t="str">
        <f>IF(('soupiska týmy'!$F$28&gt;=7),'soupiska týmy'!$B$7,"")</f>
        <v>Phoenix Coyotes</v>
      </c>
      <c r="C372" s="16" t="s">
        <v>19</v>
      </c>
      <c r="D372" s="7" t="s">
        <v>325</v>
      </c>
      <c r="E372" s="1">
        <v>0</v>
      </c>
      <c r="F372" s="16" t="s">
        <v>23</v>
      </c>
      <c r="G372" s="19">
        <v>3</v>
      </c>
      <c r="I372" s="3">
        <f t="shared" si="134"/>
        <v>1</v>
      </c>
      <c r="J372" s="3">
        <f t="shared" si="135"/>
      </c>
      <c r="K372" s="3">
        <f t="shared" si="136"/>
      </c>
      <c r="L372" s="3">
        <f t="shared" si="137"/>
      </c>
      <c r="M372" s="3">
        <f t="shared" si="138"/>
        <v>1</v>
      </c>
      <c r="N372" s="3">
        <f t="shared" si="139"/>
      </c>
      <c r="O372" s="2">
        <f t="shared" si="140"/>
        <v>1</v>
      </c>
      <c r="P372" s="2">
        <f t="shared" si="141"/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1</v>
      </c>
      <c r="AR372" s="3">
        <v>0</v>
      </c>
      <c r="AS372" s="2">
        <f t="shared" si="142"/>
        <v>0</v>
      </c>
      <c r="AT372" s="2">
        <f t="shared" si="143"/>
        <v>0</v>
      </c>
    </row>
    <row r="373" spans="1:70" ht="12.75">
      <c r="A373" s="1" t="s">
        <v>72</v>
      </c>
      <c r="B373" s="1" t="str">
        <f>IF(('soupiska týmy'!$F$28&gt;=7),'soupiska týmy'!$B$7,"")</f>
        <v>Phoenix Coyotes</v>
      </c>
      <c r="C373" s="16" t="s">
        <v>19</v>
      </c>
      <c r="D373" s="7" t="s">
        <v>322</v>
      </c>
      <c r="E373" s="1">
        <v>4</v>
      </c>
      <c r="F373" s="16" t="s">
        <v>23</v>
      </c>
      <c r="G373" s="19">
        <v>0</v>
      </c>
      <c r="I373" s="3">
        <f t="shared" si="134"/>
        <v>1</v>
      </c>
      <c r="J373" s="3">
        <f t="shared" si="135"/>
        <v>1</v>
      </c>
      <c r="K373" s="3">
        <f t="shared" si="136"/>
      </c>
      <c r="L373" s="3">
        <f t="shared" si="137"/>
      </c>
      <c r="M373" s="3">
        <f t="shared" si="138"/>
      </c>
      <c r="N373" s="3">
        <f t="shared" si="139"/>
        <v>1</v>
      </c>
      <c r="O373" s="2">
        <f t="shared" si="140"/>
        <v>0</v>
      </c>
      <c r="P373" s="2">
        <f t="shared" si="141"/>
        <v>0</v>
      </c>
      <c r="Q373" s="3">
        <v>0</v>
      </c>
      <c r="R373" s="3">
        <v>0</v>
      </c>
      <c r="S373" s="3">
        <v>0</v>
      </c>
      <c r="T373" s="3">
        <v>0</v>
      </c>
      <c r="AS373" s="2">
        <f t="shared" si="142"/>
        <v>0</v>
      </c>
      <c r="AT373" s="2">
        <f t="shared" si="143"/>
        <v>0</v>
      </c>
      <c r="AU373">
        <v>1</v>
      </c>
      <c r="AV373">
        <v>0</v>
      </c>
      <c r="AW373">
        <v>0</v>
      </c>
      <c r="AX373">
        <v>0</v>
      </c>
      <c r="AY373">
        <v>1</v>
      </c>
      <c r="AZ373">
        <v>0</v>
      </c>
      <c r="BA373">
        <v>0</v>
      </c>
      <c r="BB373">
        <v>0</v>
      </c>
      <c r="BC373">
        <v>0</v>
      </c>
      <c r="BD373">
        <v>1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2</v>
      </c>
      <c r="BP373">
        <v>0</v>
      </c>
      <c r="BQ373">
        <v>0</v>
      </c>
      <c r="BR373">
        <v>0</v>
      </c>
    </row>
    <row r="374" spans="1:46" ht="12.75">
      <c r="A374" s="1" t="s">
        <v>32</v>
      </c>
      <c r="B374" s="1" t="str">
        <f>IF(('soupiska týmy'!$F$28&gt;=7),'soupiska týmy'!$B$7,"")</f>
        <v>Phoenix Coyotes</v>
      </c>
      <c r="C374" s="16" t="s">
        <v>19</v>
      </c>
      <c r="D374" s="7" t="s">
        <v>328</v>
      </c>
      <c r="E374" s="1">
        <v>0</v>
      </c>
      <c r="F374" s="16" t="s">
        <v>23</v>
      </c>
      <c r="G374" s="19">
        <v>1</v>
      </c>
      <c r="I374" s="3">
        <f t="shared" si="134"/>
        <v>1</v>
      </c>
      <c r="J374" s="3">
        <f t="shared" si="135"/>
      </c>
      <c r="K374" s="3">
        <f t="shared" si="136"/>
      </c>
      <c r="L374" s="3">
        <f t="shared" si="137"/>
      </c>
      <c r="M374" s="3">
        <f t="shared" si="138"/>
        <v>1</v>
      </c>
      <c r="N374" s="3">
        <f t="shared" si="139"/>
      </c>
      <c r="O374" s="2">
        <f t="shared" si="140"/>
        <v>1</v>
      </c>
      <c r="P374" s="2">
        <f t="shared" si="141"/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1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2">
        <f t="shared" si="142"/>
        <v>0</v>
      </c>
      <c r="AT374" s="2">
        <f t="shared" si="143"/>
        <v>0</v>
      </c>
    </row>
    <row r="375" spans="1:70" ht="12.75">
      <c r="A375" s="1" t="s">
        <v>49</v>
      </c>
      <c r="B375" s="1" t="str">
        <f>IF(('soupiska týmy'!$F$28&gt;=7),'soupiska týmy'!$B$7,"")</f>
        <v>Phoenix Coyotes</v>
      </c>
      <c r="C375" s="16" t="s">
        <v>19</v>
      </c>
      <c r="D375" s="7" t="s">
        <v>324</v>
      </c>
      <c r="E375" s="1">
        <v>3</v>
      </c>
      <c r="F375" s="16" t="s">
        <v>23</v>
      </c>
      <c r="G375" s="19">
        <v>5</v>
      </c>
      <c r="I375" s="3">
        <f t="shared" si="134"/>
        <v>1</v>
      </c>
      <c r="J375" s="3">
        <f t="shared" si="135"/>
      </c>
      <c r="K375" s="3">
        <f t="shared" si="136"/>
      </c>
      <c r="L375" s="3">
        <f t="shared" si="137"/>
      </c>
      <c r="M375" s="3">
        <f t="shared" si="138"/>
        <v>1</v>
      </c>
      <c r="N375" s="3">
        <f t="shared" si="139"/>
      </c>
      <c r="O375" s="2">
        <f t="shared" si="140"/>
        <v>0</v>
      </c>
      <c r="P375" s="2">
        <f t="shared" si="141"/>
        <v>0</v>
      </c>
      <c r="Q375" s="3">
        <v>0</v>
      </c>
      <c r="R375" s="3">
        <v>0</v>
      </c>
      <c r="S375" s="3">
        <v>0</v>
      </c>
      <c r="T375" s="3">
        <v>0</v>
      </c>
      <c r="AS375" s="2">
        <f t="shared" si="142"/>
        <v>3</v>
      </c>
      <c r="AT375" s="2">
        <f t="shared" si="143"/>
        <v>1</v>
      </c>
      <c r="AU375">
        <v>2</v>
      </c>
      <c r="AV375">
        <v>0</v>
      </c>
      <c r="AW375">
        <v>1</v>
      </c>
      <c r="AX375">
        <v>0</v>
      </c>
      <c r="AY375">
        <v>1</v>
      </c>
      <c r="AZ375">
        <v>1</v>
      </c>
      <c r="BA375">
        <v>0</v>
      </c>
      <c r="BB375">
        <v>1</v>
      </c>
      <c r="BC375">
        <v>0</v>
      </c>
      <c r="BD375">
        <v>0</v>
      </c>
      <c r="BE375">
        <v>1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1</v>
      </c>
      <c r="BM375">
        <v>1</v>
      </c>
      <c r="BN375">
        <v>0</v>
      </c>
      <c r="BO375">
        <v>0</v>
      </c>
      <c r="BP375">
        <v>1</v>
      </c>
      <c r="BQ375">
        <v>0</v>
      </c>
      <c r="BR375">
        <v>0</v>
      </c>
    </row>
    <row r="376" spans="1:46" ht="12.75">
      <c r="A376" s="1" t="s">
        <v>13</v>
      </c>
      <c r="B376" s="1" t="str">
        <f>IF(('soupiska týmy'!$F$28&gt;=7),'soupiska týmy'!$B$7,"")</f>
        <v>Phoenix Coyotes</v>
      </c>
      <c r="C376" s="16" t="s">
        <v>19</v>
      </c>
      <c r="D376" s="7" t="s">
        <v>323</v>
      </c>
      <c r="E376" s="1">
        <v>5</v>
      </c>
      <c r="F376" s="16" t="s">
        <v>23</v>
      </c>
      <c r="G376" s="19">
        <v>1</v>
      </c>
      <c r="I376" s="3">
        <f aca="true" t="shared" si="144" ref="I376:I398">IF((G376&lt;&gt;""),1,"")</f>
        <v>1</v>
      </c>
      <c r="J376" s="3">
        <f aca="true" t="shared" si="145" ref="J376:J398">IF((G376&lt;&gt;""),IF(AND((E376&gt;G376),(H376="")),1,""),"")</f>
        <v>1</v>
      </c>
      <c r="K376" s="3">
        <f aca="true" t="shared" si="146" ref="K376:K398">IF((G376&lt;&gt;""),IF(AND((E376&gt;G376),(H376="p")),1,""),"")</f>
      </c>
      <c r="L376" s="3">
        <f aca="true" t="shared" si="147" ref="L376:L398">IF((G376&lt;&gt;""),IF(AND((G376&gt;E376),(H376="p")),1,""),"")</f>
      </c>
      <c r="M376" s="3">
        <f aca="true" t="shared" si="148" ref="M376:M398">IF((G376&lt;&gt;""),IF(AND((G376&gt;E376),(H376="")),1,""),"")</f>
      </c>
      <c r="N376" s="3">
        <f aca="true" t="shared" si="149" ref="N376:N398">IF(AND((G376&lt;&gt;""),(G376=0)),1,"")</f>
      </c>
      <c r="O376" s="2">
        <f aca="true" t="shared" si="150" ref="O376:O398">(((((S376+W376)+AA376)+AE376)+AI376)+AM376)+AQ376</f>
        <v>2</v>
      </c>
      <c r="P376" s="2">
        <f aca="true" t="shared" si="151" ref="P376:P398">(((((T376+X376)+AB376)+AF376)+AJ376)+AN376)+AR376</f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1</v>
      </c>
      <c r="W376" s="3">
        <v>2</v>
      </c>
      <c r="X376" s="3">
        <v>0</v>
      </c>
      <c r="Y376" s="3">
        <v>1</v>
      </c>
      <c r="Z376" s="3">
        <v>0</v>
      </c>
      <c r="AA376" s="3">
        <v>0</v>
      </c>
      <c r="AB376" s="3">
        <v>0</v>
      </c>
      <c r="AC376" s="3">
        <v>3</v>
      </c>
      <c r="AD376" s="3">
        <v>1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1</v>
      </c>
      <c r="AL376" s="3">
        <v>1</v>
      </c>
      <c r="AM376" s="3">
        <v>0</v>
      </c>
      <c r="AN376" s="3">
        <v>0</v>
      </c>
      <c r="AO376" s="3">
        <v>0</v>
      </c>
      <c r="AP376" s="3">
        <v>1</v>
      </c>
      <c r="AQ376" s="3">
        <v>0</v>
      </c>
      <c r="AR376" s="3">
        <v>0</v>
      </c>
      <c r="AS376" s="2">
        <f aca="true" t="shared" si="152" ref="AS376:AS398">((((AW376+BA376)+BE376)+BI376)+BM376)+BQ376</f>
        <v>0</v>
      </c>
      <c r="AT376" s="2">
        <f aca="true" t="shared" si="153" ref="AT376:AT398">((((AX376+BB376)+BF376)+BJ376)+BN376)+BR376</f>
        <v>0</v>
      </c>
    </row>
    <row r="377" spans="1:70" ht="12.75">
      <c r="A377" s="1" t="s">
        <v>21</v>
      </c>
      <c r="B377" s="1" t="str">
        <f>IF(('soupiska týmy'!$F$28&gt;=7),'soupiska týmy'!$B$7,"")</f>
        <v>Phoenix Coyotes</v>
      </c>
      <c r="C377" s="16" t="s">
        <v>19</v>
      </c>
      <c r="D377" s="7" t="s">
        <v>327</v>
      </c>
      <c r="E377" s="1">
        <v>6</v>
      </c>
      <c r="F377" s="16" t="s">
        <v>23</v>
      </c>
      <c r="G377" s="19">
        <v>3</v>
      </c>
      <c r="I377" s="3">
        <f t="shared" si="144"/>
        <v>1</v>
      </c>
      <c r="J377" s="3">
        <f t="shared" si="145"/>
        <v>1</v>
      </c>
      <c r="K377" s="3">
        <f t="shared" si="146"/>
      </c>
      <c r="L377" s="3">
        <f t="shared" si="147"/>
      </c>
      <c r="M377" s="3">
        <f t="shared" si="148"/>
      </c>
      <c r="N377" s="3">
        <f t="shared" si="149"/>
      </c>
      <c r="O377" s="2">
        <f t="shared" si="150"/>
        <v>0</v>
      </c>
      <c r="P377" s="2">
        <f t="shared" si="151"/>
        <v>0</v>
      </c>
      <c r="Q377" s="3">
        <v>0</v>
      </c>
      <c r="R377" s="3">
        <v>0</v>
      </c>
      <c r="S377" s="3">
        <v>0</v>
      </c>
      <c r="T377" s="3">
        <v>0</v>
      </c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2">
        <f t="shared" si="152"/>
        <v>1</v>
      </c>
      <c r="AT377" s="2">
        <f t="shared" si="153"/>
        <v>0</v>
      </c>
      <c r="AU377">
        <v>1</v>
      </c>
      <c r="AV377">
        <v>1</v>
      </c>
      <c r="AW377">
        <v>1</v>
      </c>
      <c r="AX377">
        <v>0</v>
      </c>
      <c r="AY377">
        <v>2</v>
      </c>
      <c r="AZ377">
        <v>1</v>
      </c>
      <c r="BA377">
        <v>0</v>
      </c>
      <c r="BB377">
        <v>0</v>
      </c>
      <c r="BC377">
        <v>1</v>
      </c>
      <c r="BD377">
        <v>2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1</v>
      </c>
      <c r="BM377">
        <v>0</v>
      </c>
      <c r="BN377">
        <v>0</v>
      </c>
      <c r="BO377">
        <v>2</v>
      </c>
      <c r="BP377">
        <v>1</v>
      </c>
      <c r="BQ377">
        <v>0</v>
      </c>
      <c r="BR377">
        <v>0</v>
      </c>
    </row>
    <row r="378" spans="1:46" ht="12.75">
      <c r="A378" s="1" t="s">
        <v>257</v>
      </c>
      <c r="B378" s="1" t="str">
        <f>IF(('soupiska týmy'!$F$28&gt;=7),'soupiska týmy'!$B$7,"")</f>
        <v>Phoenix Coyotes</v>
      </c>
      <c r="C378" s="16" t="s">
        <v>19</v>
      </c>
      <c r="D378" s="7" t="s">
        <v>326</v>
      </c>
      <c r="E378" s="1">
        <v>1</v>
      </c>
      <c r="F378" s="16" t="s">
        <v>23</v>
      </c>
      <c r="G378" s="19">
        <v>2</v>
      </c>
      <c r="I378" s="3">
        <f t="shared" si="144"/>
        <v>1</v>
      </c>
      <c r="J378" s="3">
        <f t="shared" si="145"/>
      </c>
      <c r="K378" s="3">
        <f t="shared" si="146"/>
      </c>
      <c r="L378" s="3">
        <f t="shared" si="147"/>
      </c>
      <c r="M378" s="3">
        <f t="shared" si="148"/>
        <v>1</v>
      </c>
      <c r="N378" s="3">
        <f t="shared" si="149"/>
      </c>
      <c r="O378" s="2">
        <f t="shared" si="150"/>
        <v>1</v>
      </c>
      <c r="P378" s="2">
        <f t="shared" si="151"/>
        <v>1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1</v>
      </c>
      <c r="W378" s="3">
        <v>0</v>
      </c>
      <c r="X378" s="3">
        <v>1</v>
      </c>
      <c r="Y378" s="3">
        <v>0</v>
      </c>
      <c r="Z378" s="3">
        <v>0</v>
      </c>
      <c r="AA378" s="3">
        <v>1</v>
      </c>
      <c r="AB378" s="3">
        <v>0</v>
      </c>
      <c r="AC378" s="3">
        <v>1</v>
      </c>
      <c r="AD378" s="3">
        <v>0</v>
      </c>
      <c r="AE378" s="3">
        <v>0</v>
      </c>
      <c r="AF378" s="3">
        <v>0</v>
      </c>
      <c r="AG378" s="3">
        <v>0</v>
      </c>
      <c r="AH378" s="3">
        <v>1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2">
        <f t="shared" si="152"/>
        <v>0</v>
      </c>
      <c r="AT378" s="2">
        <f t="shared" si="153"/>
        <v>0</v>
      </c>
    </row>
    <row r="379" spans="1:70" ht="12.75">
      <c r="A379" s="1" t="s">
        <v>250</v>
      </c>
      <c r="B379" s="1" t="str">
        <f>IF(('soupiska týmy'!$F$28&gt;=7),'soupiska týmy'!$B$7,"")</f>
        <v>Phoenix Coyotes</v>
      </c>
      <c r="C379" s="16" t="s">
        <v>19</v>
      </c>
      <c r="D379" s="7" t="s">
        <v>325</v>
      </c>
      <c r="E379" s="1">
        <v>3</v>
      </c>
      <c r="F379" s="16" t="s">
        <v>23</v>
      </c>
      <c r="G379" s="19">
        <v>1</v>
      </c>
      <c r="I379" s="3">
        <f t="shared" si="144"/>
        <v>1</v>
      </c>
      <c r="J379" s="3">
        <f t="shared" si="145"/>
        <v>1</v>
      </c>
      <c r="K379" s="3">
        <f t="shared" si="146"/>
      </c>
      <c r="L379" s="3">
        <f t="shared" si="147"/>
      </c>
      <c r="M379" s="3">
        <f t="shared" si="148"/>
      </c>
      <c r="N379" s="3">
        <f t="shared" si="149"/>
      </c>
      <c r="O379" s="2">
        <f t="shared" si="150"/>
        <v>0</v>
      </c>
      <c r="P379" s="2">
        <f t="shared" si="151"/>
        <v>0</v>
      </c>
      <c r="Q379" s="3">
        <v>0</v>
      </c>
      <c r="R379" s="3">
        <v>0</v>
      </c>
      <c r="S379" s="3">
        <v>0</v>
      </c>
      <c r="T379" s="3">
        <v>0</v>
      </c>
      <c r="AS379" s="2">
        <f t="shared" si="152"/>
        <v>1</v>
      </c>
      <c r="AT379" s="2">
        <f t="shared" si="153"/>
        <v>0</v>
      </c>
      <c r="AU379">
        <v>0</v>
      </c>
      <c r="AV379">
        <v>0</v>
      </c>
      <c r="AW379">
        <v>1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1</v>
      </c>
      <c r="BI379">
        <v>0</v>
      </c>
      <c r="BJ379">
        <v>0</v>
      </c>
      <c r="BK379">
        <v>1</v>
      </c>
      <c r="BL379">
        <v>0</v>
      </c>
      <c r="BM379">
        <v>0</v>
      </c>
      <c r="BN379">
        <v>0</v>
      </c>
      <c r="BO379">
        <v>2</v>
      </c>
      <c r="BP379">
        <v>0</v>
      </c>
      <c r="BQ379">
        <v>0</v>
      </c>
      <c r="BR379">
        <v>0</v>
      </c>
    </row>
    <row r="380" spans="1:70" ht="12.75">
      <c r="A380" s="1" t="s">
        <v>245</v>
      </c>
      <c r="B380" s="1" t="str">
        <f>IF(('soupiska týmy'!$F$28&gt;=7),'soupiska týmy'!$B$7,"")</f>
        <v>Phoenix Coyotes</v>
      </c>
      <c r="C380" s="16" t="s">
        <v>19</v>
      </c>
      <c r="D380" s="7" t="s">
        <v>328</v>
      </c>
      <c r="E380" s="1">
        <v>1</v>
      </c>
      <c r="F380" s="16" t="s">
        <v>23</v>
      </c>
      <c r="G380" s="19">
        <v>6</v>
      </c>
      <c r="I380" s="3">
        <f t="shared" si="144"/>
        <v>1</v>
      </c>
      <c r="J380" s="3">
        <f t="shared" si="145"/>
      </c>
      <c r="K380" s="3">
        <f t="shared" si="146"/>
      </c>
      <c r="L380" s="3">
        <f t="shared" si="147"/>
      </c>
      <c r="M380" s="3">
        <f t="shared" si="148"/>
        <v>1</v>
      </c>
      <c r="N380" s="3">
        <f t="shared" si="149"/>
      </c>
      <c r="O380" s="2">
        <f t="shared" si="150"/>
        <v>0</v>
      </c>
      <c r="P380" s="2">
        <f t="shared" si="151"/>
        <v>0</v>
      </c>
      <c r="Q380" s="3">
        <v>0</v>
      </c>
      <c r="R380" s="3">
        <v>0</v>
      </c>
      <c r="S380" s="3">
        <v>0</v>
      </c>
      <c r="T380" s="3">
        <v>0</v>
      </c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2">
        <f t="shared" si="152"/>
        <v>1</v>
      </c>
      <c r="AT380" s="2">
        <f t="shared" si="153"/>
        <v>0</v>
      </c>
      <c r="AU380">
        <v>1</v>
      </c>
      <c r="AV380">
        <v>0</v>
      </c>
      <c r="AW380">
        <v>1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1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1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</row>
    <row r="381" spans="1:46" ht="12.75">
      <c r="A381" s="1" t="s">
        <v>242</v>
      </c>
      <c r="B381" s="1" t="str">
        <f>IF(('soupiska týmy'!$F$28&gt;=7),'soupiska týmy'!$B$7,"")</f>
        <v>Phoenix Coyotes</v>
      </c>
      <c r="C381" s="16" t="s">
        <v>19</v>
      </c>
      <c r="D381" s="7" t="s">
        <v>322</v>
      </c>
      <c r="E381" s="1">
        <v>0</v>
      </c>
      <c r="F381" s="16" t="s">
        <v>23</v>
      </c>
      <c r="G381" s="19">
        <v>2</v>
      </c>
      <c r="I381" s="3">
        <f t="shared" si="144"/>
        <v>1</v>
      </c>
      <c r="J381" s="3">
        <f t="shared" si="145"/>
      </c>
      <c r="K381" s="3">
        <f t="shared" si="146"/>
      </c>
      <c r="L381" s="3">
        <f t="shared" si="147"/>
      </c>
      <c r="M381" s="3">
        <f t="shared" si="148"/>
        <v>1</v>
      </c>
      <c r="N381" s="3">
        <f t="shared" si="149"/>
      </c>
      <c r="O381" s="2">
        <f t="shared" si="150"/>
        <v>2</v>
      </c>
      <c r="P381" s="2">
        <f t="shared" si="151"/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1</v>
      </c>
      <c r="AN381" s="3">
        <v>0</v>
      </c>
      <c r="AO381" s="3">
        <v>0</v>
      </c>
      <c r="AP381" s="3">
        <v>0</v>
      </c>
      <c r="AQ381" s="3">
        <v>1</v>
      </c>
      <c r="AR381" s="3">
        <v>0</v>
      </c>
      <c r="AS381" s="2">
        <f t="shared" si="152"/>
        <v>0</v>
      </c>
      <c r="AT381" s="2">
        <f t="shared" si="153"/>
        <v>0</v>
      </c>
    </row>
    <row r="382" spans="1:46" ht="12.75">
      <c r="A382" s="1" t="s">
        <v>228</v>
      </c>
      <c r="B382" s="1" t="str">
        <f>IF(('soupiska týmy'!$F$28&gt;=7),'soupiska týmy'!$B$7,"")</f>
        <v>Phoenix Coyotes</v>
      </c>
      <c r="C382" s="16" t="s">
        <v>19</v>
      </c>
      <c r="D382" s="7" t="s">
        <v>324</v>
      </c>
      <c r="E382" s="1">
        <v>7</v>
      </c>
      <c r="F382" s="16" t="s">
        <v>23</v>
      </c>
      <c r="G382" s="19">
        <v>0</v>
      </c>
      <c r="I382" s="3">
        <f t="shared" si="144"/>
        <v>1</v>
      </c>
      <c r="J382" s="3">
        <f t="shared" si="145"/>
        <v>1</v>
      </c>
      <c r="K382" s="3">
        <f t="shared" si="146"/>
      </c>
      <c r="L382" s="3">
        <f t="shared" si="147"/>
      </c>
      <c r="M382" s="3">
        <f t="shared" si="148"/>
      </c>
      <c r="N382" s="3">
        <f t="shared" si="149"/>
        <v>1</v>
      </c>
      <c r="O382" s="2">
        <f t="shared" si="150"/>
        <v>0</v>
      </c>
      <c r="P382" s="2">
        <f t="shared" si="151"/>
        <v>0</v>
      </c>
      <c r="Q382" s="3">
        <v>0</v>
      </c>
      <c r="R382" s="3">
        <v>0</v>
      </c>
      <c r="S382" s="3">
        <v>0</v>
      </c>
      <c r="T382" s="3">
        <v>0</v>
      </c>
      <c r="U382" s="3">
        <v>1</v>
      </c>
      <c r="V382" s="3">
        <v>0</v>
      </c>
      <c r="W382" s="3">
        <v>0</v>
      </c>
      <c r="X382" s="3">
        <v>0</v>
      </c>
      <c r="Y382" s="3">
        <v>4</v>
      </c>
      <c r="Z382" s="3">
        <v>0</v>
      </c>
      <c r="AA382" s="3">
        <v>0</v>
      </c>
      <c r="AB382" s="3">
        <v>0</v>
      </c>
      <c r="AC382" s="3">
        <v>2</v>
      </c>
      <c r="AD382" s="3">
        <v>2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1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2">
        <f t="shared" si="152"/>
        <v>0</v>
      </c>
      <c r="AT382" s="2">
        <f t="shared" si="153"/>
        <v>0</v>
      </c>
    </row>
    <row r="383" spans="1:70" ht="12.75">
      <c r="A383" s="1" t="s">
        <v>26</v>
      </c>
      <c r="B383" s="1" t="str">
        <f>IF(('soupiska týmy'!$F$28&gt;=7),'soupiska týmy'!$B$7,"")</f>
        <v>Phoenix Coyotes</v>
      </c>
      <c r="C383" s="16" t="s">
        <v>19</v>
      </c>
      <c r="D383" s="7" t="s">
        <v>323</v>
      </c>
      <c r="E383" s="1">
        <v>3</v>
      </c>
      <c r="F383" s="16" t="s">
        <v>23</v>
      </c>
      <c r="G383" s="19">
        <v>2</v>
      </c>
      <c r="I383" s="3">
        <f t="shared" si="144"/>
        <v>1</v>
      </c>
      <c r="J383" s="3">
        <f t="shared" si="145"/>
        <v>1</v>
      </c>
      <c r="K383" s="3">
        <f t="shared" si="146"/>
      </c>
      <c r="L383" s="3">
        <f t="shared" si="147"/>
      </c>
      <c r="M383" s="3">
        <f t="shared" si="148"/>
      </c>
      <c r="N383" s="3">
        <f t="shared" si="149"/>
      </c>
      <c r="O383" s="2">
        <f t="shared" si="150"/>
        <v>1</v>
      </c>
      <c r="P383" s="2">
        <f t="shared" si="151"/>
        <v>0</v>
      </c>
      <c r="Q383" s="3">
        <v>0</v>
      </c>
      <c r="R383" s="3">
        <v>0</v>
      </c>
      <c r="S383" s="3">
        <v>1</v>
      </c>
      <c r="T383" s="3">
        <v>0</v>
      </c>
      <c r="AS383" s="2">
        <f t="shared" si="152"/>
        <v>3</v>
      </c>
      <c r="AT383" s="2">
        <f t="shared" si="153"/>
        <v>0</v>
      </c>
      <c r="AU383">
        <v>1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2</v>
      </c>
      <c r="BD383">
        <v>0</v>
      </c>
      <c r="BE383">
        <v>2</v>
      </c>
      <c r="BF383">
        <v>0</v>
      </c>
      <c r="BG383">
        <v>0</v>
      </c>
      <c r="BH383">
        <v>1</v>
      </c>
      <c r="BI383">
        <v>1</v>
      </c>
      <c r="BJ383">
        <v>0</v>
      </c>
      <c r="BK383">
        <v>0</v>
      </c>
      <c r="BL383">
        <v>1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</row>
    <row r="384" spans="1:46" ht="12.75">
      <c r="A384" s="1" t="s">
        <v>41</v>
      </c>
      <c r="B384" s="1" t="str">
        <f>IF(('soupiska týmy'!$F$28&gt;=7),'soupiska týmy'!$B$7,"")</f>
        <v>Phoenix Coyotes</v>
      </c>
      <c r="C384" s="16" t="s">
        <v>19</v>
      </c>
      <c r="D384" s="7" t="s">
        <v>327</v>
      </c>
      <c r="E384" s="1">
        <v>1</v>
      </c>
      <c r="F384" s="16" t="s">
        <v>23</v>
      </c>
      <c r="G384" s="19">
        <v>4</v>
      </c>
      <c r="I384" s="3">
        <f t="shared" si="144"/>
        <v>1</v>
      </c>
      <c r="J384" s="3">
        <f t="shared" si="145"/>
      </c>
      <c r="K384" s="3">
        <f t="shared" si="146"/>
      </c>
      <c r="L384" s="3">
        <f t="shared" si="147"/>
      </c>
      <c r="M384" s="3">
        <f t="shared" si="148"/>
        <v>1</v>
      </c>
      <c r="N384" s="3">
        <f t="shared" si="149"/>
      </c>
      <c r="O384" s="2">
        <f t="shared" si="150"/>
        <v>1</v>
      </c>
      <c r="P384" s="2">
        <f t="shared" si="151"/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1</v>
      </c>
      <c r="AI384" s="3">
        <v>0</v>
      </c>
      <c r="AJ384" s="3">
        <v>0</v>
      </c>
      <c r="AK384" s="3">
        <v>1</v>
      </c>
      <c r="AL384" s="3">
        <v>0</v>
      </c>
      <c r="AM384" s="3">
        <v>1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2">
        <f t="shared" si="152"/>
        <v>0</v>
      </c>
      <c r="AT384" s="2">
        <f t="shared" si="153"/>
        <v>0</v>
      </c>
    </row>
    <row r="385" spans="1:70" ht="12.75">
      <c r="A385" s="1" t="s">
        <v>54</v>
      </c>
      <c r="B385" s="1" t="str">
        <f>IF(('soupiska týmy'!$F$28&gt;=7),'soupiska týmy'!$B$7,"")</f>
        <v>Phoenix Coyotes</v>
      </c>
      <c r="C385" s="16" t="s">
        <v>19</v>
      </c>
      <c r="D385" s="7" t="s">
        <v>326</v>
      </c>
      <c r="E385" s="1">
        <v>1</v>
      </c>
      <c r="F385" s="16" t="s">
        <v>23</v>
      </c>
      <c r="G385" s="19">
        <v>2</v>
      </c>
      <c r="H385" t="s">
        <v>53</v>
      </c>
      <c r="I385" s="3">
        <f t="shared" si="144"/>
        <v>1</v>
      </c>
      <c r="J385" s="3">
        <f t="shared" si="145"/>
      </c>
      <c r="K385" s="3">
        <f t="shared" si="146"/>
      </c>
      <c r="L385" s="3">
        <f t="shared" si="147"/>
        <v>1</v>
      </c>
      <c r="M385" s="3">
        <f t="shared" si="148"/>
      </c>
      <c r="N385" s="3">
        <f t="shared" si="149"/>
      </c>
      <c r="O385" s="2">
        <f t="shared" si="150"/>
        <v>0</v>
      </c>
      <c r="P385" s="2">
        <f t="shared" si="151"/>
        <v>0</v>
      </c>
      <c r="Q385" s="3">
        <v>0</v>
      </c>
      <c r="R385" s="3">
        <v>0</v>
      </c>
      <c r="S385" s="3">
        <v>0</v>
      </c>
      <c r="T385" s="3">
        <v>0</v>
      </c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2">
        <f t="shared" si="152"/>
        <v>1</v>
      </c>
      <c r="AT385" s="2">
        <f t="shared" si="153"/>
        <v>0</v>
      </c>
      <c r="AU385">
        <v>1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1</v>
      </c>
      <c r="BJ385">
        <v>0</v>
      </c>
      <c r="BK385">
        <v>0</v>
      </c>
      <c r="BL385">
        <v>1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</row>
    <row r="386" spans="1:70" ht="12.75">
      <c r="A386" s="1" t="s">
        <v>65</v>
      </c>
      <c r="B386" s="1" t="str">
        <f>IF(('soupiska týmy'!$F$28&gt;=7),'soupiska týmy'!$B$7,"")</f>
        <v>Phoenix Coyotes</v>
      </c>
      <c r="C386" s="16" t="s">
        <v>19</v>
      </c>
      <c r="D386" s="7" t="s">
        <v>322</v>
      </c>
      <c r="E386" s="1">
        <v>2</v>
      </c>
      <c r="F386" s="16" t="s">
        <v>23</v>
      </c>
      <c r="G386" s="19">
        <v>3</v>
      </c>
      <c r="H386" t="s">
        <v>53</v>
      </c>
      <c r="I386" s="3">
        <f t="shared" si="144"/>
        <v>1</v>
      </c>
      <c r="J386" s="3">
        <f t="shared" si="145"/>
      </c>
      <c r="K386" s="3">
        <f t="shared" si="146"/>
      </c>
      <c r="L386" s="3">
        <f t="shared" si="147"/>
        <v>1</v>
      </c>
      <c r="M386" s="3">
        <f t="shared" si="148"/>
      </c>
      <c r="N386" s="3">
        <f t="shared" si="149"/>
      </c>
      <c r="O386" s="2">
        <f t="shared" si="150"/>
        <v>0</v>
      </c>
      <c r="P386" s="2">
        <f t="shared" si="151"/>
        <v>0</v>
      </c>
      <c r="Q386" s="3">
        <v>0</v>
      </c>
      <c r="R386" s="3">
        <v>0</v>
      </c>
      <c r="S386" s="3">
        <v>0</v>
      </c>
      <c r="T386" s="3">
        <v>0</v>
      </c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2">
        <f t="shared" si="152"/>
        <v>2</v>
      </c>
      <c r="AT386" s="2">
        <f t="shared" si="153"/>
        <v>1</v>
      </c>
      <c r="AU386">
        <v>0</v>
      </c>
      <c r="AV386">
        <v>0</v>
      </c>
      <c r="AW386">
        <v>1</v>
      </c>
      <c r="AX386">
        <v>1</v>
      </c>
      <c r="AY386">
        <v>1</v>
      </c>
      <c r="AZ386">
        <v>0</v>
      </c>
      <c r="BA386">
        <v>1</v>
      </c>
      <c r="BB386">
        <v>0</v>
      </c>
      <c r="BC386">
        <v>0</v>
      </c>
      <c r="BD386">
        <v>1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1</v>
      </c>
      <c r="BM386">
        <v>0</v>
      </c>
      <c r="BN386">
        <v>0</v>
      </c>
      <c r="BO386">
        <v>1</v>
      </c>
      <c r="BP386">
        <v>0</v>
      </c>
      <c r="BQ386">
        <v>0</v>
      </c>
      <c r="BR386">
        <v>0</v>
      </c>
    </row>
    <row r="387" spans="1:46" ht="12.75">
      <c r="A387" s="1" t="s">
        <v>77</v>
      </c>
      <c r="B387" s="1" t="str">
        <f>IF(('soupiska týmy'!$F$28&gt;=7),'soupiska týmy'!$B$7,"")</f>
        <v>Phoenix Coyotes</v>
      </c>
      <c r="C387" s="16" t="s">
        <v>19</v>
      </c>
      <c r="D387" s="7" t="s">
        <v>325</v>
      </c>
      <c r="E387" s="1">
        <v>3</v>
      </c>
      <c r="F387" s="16" t="s">
        <v>23</v>
      </c>
      <c r="G387" s="19">
        <v>6</v>
      </c>
      <c r="I387" s="3">
        <f t="shared" si="144"/>
        <v>1</v>
      </c>
      <c r="J387" s="3">
        <f t="shared" si="145"/>
      </c>
      <c r="K387" s="3">
        <f t="shared" si="146"/>
      </c>
      <c r="L387" s="3">
        <f t="shared" si="147"/>
      </c>
      <c r="M387" s="3">
        <f t="shared" si="148"/>
        <v>1</v>
      </c>
      <c r="N387" s="3">
        <f t="shared" si="149"/>
      </c>
      <c r="O387" s="2">
        <f t="shared" si="150"/>
        <v>3</v>
      </c>
      <c r="P387" s="2">
        <f t="shared" si="151"/>
        <v>1</v>
      </c>
      <c r="Q387" s="3">
        <v>0</v>
      </c>
      <c r="R387" s="3">
        <v>0</v>
      </c>
      <c r="S387" s="3">
        <v>0</v>
      </c>
      <c r="T387" s="3">
        <v>0</v>
      </c>
      <c r="U387" s="3">
        <v>1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2</v>
      </c>
      <c r="AL387" s="3">
        <v>0</v>
      </c>
      <c r="AM387" s="3">
        <v>2</v>
      </c>
      <c r="AN387" s="3">
        <v>0</v>
      </c>
      <c r="AO387" s="3">
        <v>0</v>
      </c>
      <c r="AP387" s="3">
        <v>0</v>
      </c>
      <c r="AQ387" s="3">
        <v>1</v>
      </c>
      <c r="AR387" s="3">
        <v>1</v>
      </c>
      <c r="AS387" s="2">
        <f t="shared" si="152"/>
        <v>0</v>
      </c>
      <c r="AT387" s="2">
        <f t="shared" si="153"/>
        <v>0</v>
      </c>
    </row>
    <row r="388" spans="1:46" ht="12.75">
      <c r="A388" s="1" t="s">
        <v>84</v>
      </c>
      <c r="B388" s="1" t="str">
        <f>IF(('soupiska týmy'!$F$28&gt;=7),'soupiska týmy'!$B$7,"")</f>
        <v>Phoenix Coyotes</v>
      </c>
      <c r="C388" s="16" t="s">
        <v>19</v>
      </c>
      <c r="D388" s="7" t="s">
        <v>328</v>
      </c>
      <c r="E388" s="1">
        <v>0</v>
      </c>
      <c r="F388" s="16" t="s">
        <v>23</v>
      </c>
      <c r="G388" s="19">
        <v>1</v>
      </c>
      <c r="H388" t="s">
        <v>53</v>
      </c>
      <c r="I388" s="3">
        <f t="shared" si="144"/>
        <v>1</v>
      </c>
      <c r="J388" s="3">
        <f t="shared" si="145"/>
      </c>
      <c r="K388" s="3">
        <f t="shared" si="146"/>
      </c>
      <c r="L388" s="3">
        <f t="shared" si="147"/>
        <v>1</v>
      </c>
      <c r="M388" s="3">
        <f t="shared" si="148"/>
      </c>
      <c r="N388" s="3">
        <f t="shared" si="149"/>
      </c>
      <c r="O388" s="2">
        <f t="shared" si="150"/>
        <v>0</v>
      </c>
      <c r="P388" s="2">
        <f t="shared" si="151"/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2">
        <f t="shared" si="152"/>
        <v>0</v>
      </c>
      <c r="AT388" s="2">
        <f t="shared" si="153"/>
        <v>0</v>
      </c>
    </row>
    <row r="389" spans="1:70" ht="12.75">
      <c r="A389" s="1" t="s">
        <v>94</v>
      </c>
      <c r="B389" s="1" t="str">
        <f>IF(('soupiska týmy'!$F$28&gt;=7),'soupiska týmy'!$B$7,"")</f>
        <v>Phoenix Coyotes</v>
      </c>
      <c r="C389" s="16" t="s">
        <v>19</v>
      </c>
      <c r="D389" s="7" t="s">
        <v>324</v>
      </c>
      <c r="E389" s="1">
        <v>2</v>
      </c>
      <c r="F389" s="16" t="s">
        <v>23</v>
      </c>
      <c r="G389" s="19">
        <v>5</v>
      </c>
      <c r="I389" s="3">
        <f t="shared" si="144"/>
        <v>1</v>
      </c>
      <c r="J389" s="3">
        <f t="shared" si="145"/>
      </c>
      <c r="K389" s="3">
        <f t="shared" si="146"/>
      </c>
      <c r="L389" s="3">
        <f t="shared" si="147"/>
      </c>
      <c r="M389" s="3">
        <f t="shared" si="148"/>
        <v>1</v>
      </c>
      <c r="N389" s="3">
        <f t="shared" si="149"/>
      </c>
      <c r="O389" s="2">
        <f t="shared" si="150"/>
        <v>0</v>
      </c>
      <c r="P389" s="2">
        <f t="shared" si="151"/>
        <v>0</v>
      </c>
      <c r="Q389" s="3">
        <v>0</v>
      </c>
      <c r="R389" s="3">
        <v>0</v>
      </c>
      <c r="S389" s="3">
        <v>0</v>
      </c>
      <c r="T389" s="3">
        <v>0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2">
        <f t="shared" si="152"/>
        <v>0</v>
      </c>
      <c r="AT389" s="2">
        <f t="shared" si="153"/>
        <v>3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0</v>
      </c>
      <c r="BB389">
        <v>0</v>
      </c>
      <c r="BC389">
        <v>1</v>
      </c>
      <c r="BD389">
        <v>0</v>
      </c>
      <c r="BE389">
        <v>0</v>
      </c>
      <c r="BF389">
        <v>1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1</v>
      </c>
      <c r="BP389">
        <v>0</v>
      </c>
      <c r="BQ389">
        <v>0</v>
      </c>
      <c r="BR389">
        <v>1</v>
      </c>
    </row>
    <row r="390" spans="1:46" ht="12.75">
      <c r="A390" s="1" t="s">
        <v>220</v>
      </c>
      <c r="B390" s="1" t="str">
        <f>IF(('soupiska týmy'!$F$28&gt;=7),'soupiska týmy'!$B$7,"")</f>
        <v>Phoenix Coyotes</v>
      </c>
      <c r="C390" s="16" t="s">
        <v>19</v>
      </c>
      <c r="D390" s="7" t="s">
        <v>323</v>
      </c>
      <c r="E390" s="1">
        <v>4</v>
      </c>
      <c r="F390" s="16" t="s">
        <v>23</v>
      </c>
      <c r="G390" s="19">
        <v>3</v>
      </c>
      <c r="H390" t="s">
        <v>53</v>
      </c>
      <c r="I390" s="3">
        <f t="shared" si="144"/>
        <v>1</v>
      </c>
      <c r="J390" s="3">
        <f t="shared" si="145"/>
      </c>
      <c r="K390" s="3">
        <f t="shared" si="146"/>
        <v>1</v>
      </c>
      <c r="L390" s="3">
        <f t="shared" si="147"/>
      </c>
      <c r="M390" s="3">
        <f t="shared" si="148"/>
      </c>
      <c r="N390" s="3">
        <f t="shared" si="149"/>
      </c>
      <c r="O390" s="2">
        <f t="shared" si="150"/>
        <v>1</v>
      </c>
      <c r="P390" s="2">
        <f t="shared" si="151"/>
        <v>3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3</v>
      </c>
      <c r="AD390" s="3">
        <v>0</v>
      </c>
      <c r="AE390" s="3">
        <v>0</v>
      </c>
      <c r="AF390" s="3">
        <v>3</v>
      </c>
      <c r="AG390" s="3">
        <v>0</v>
      </c>
      <c r="AH390" s="3">
        <v>0</v>
      </c>
      <c r="AI390" s="3">
        <v>0</v>
      </c>
      <c r="AJ390" s="3">
        <v>0</v>
      </c>
      <c r="AK390" s="3">
        <v>1</v>
      </c>
      <c r="AL390" s="3">
        <v>1</v>
      </c>
      <c r="AM390" s="3">
        <v>1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2">
        <f t="shared" si="152"/>
        <v>0</v>
      </c>
      <c r="AT390" s="2">
        <f t="shared" si="153"/>
        <v>0</v>
      </c>
    </row>
    <row r="391" spans="1:46" ht="12.75">
      <c r="A391" s="1" t="s">
        <v>206</v>
      </c>
      <c r="B391" s="1" t="str">
        <f>IF(('soupiska týmy'!$F$28&gt;=7),'soupiska týmy'!$B$7,"")</f>
        <v>Phoenix Coyotes</v>
      </c>
      <c r="C391" s="16" t="s">
        <v>19</v>
      </c>
      <c r="D391" s="7" t="s">
        <v>327</v>
      </c>
      <c r="E391" s="1">
        <v>0</v>
      </c>
      <c r="F391" s="16" t="s">
        <v>23</v>
      </c>
      <c r="G391" s="19">
        <v>1</v>
      </c>
      <c r="I391" s="3">
        <f t="shared" si="144"/>
        <v>1</v>
      </c>
      <c r="J391" s="3">
        <f t="shared" si="145"/>
      </c>
      <c r="K391" s="3">
        <f t="shared" si="146"/>
      </c>
      <c r="L391" s="3">
        <f t="shared" si="147"/>
      </c>
      <c r="M391" s="3">
        <f t="shared" si="148"/>
        <v>1</v>
      </c>
      <c r="N391" s="3">
        <f t="shared" si="149"/>
      </c>
      <c r="O391" s="2">
        <f t="shared" si="150"/>
        <v>0</v>
      </c>
      <c r="P391" s="2">
        <f t="shared" si="151"/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2">
        <f t="shared" si="152"/>
        <v>0</v>
      </c>
      <c r="AT391" s="2">
        <f t="shared" si="153"/>
        <v>0</v>
      </c>
    </row>
    <row r="392" spans="1:46" ht="12.75">
      <c r="A392" s="1" t="s">
        <v>233</v>
      </c>
      <c r="B392" s="1" t="str">
        <f>IF(('soupiska týmy'!$F$28&gt;=7),'soupiska týmy'!$B$7,"")</f>
        <v>Phoenix Coyotes</v>
      </c>
      <c r="C392" s="16" t="s">
        <v>19</v>
      </c>
      <c r="D392" s="7" t="s">
        <v>326</v>
      </c>
      <c r="E392" s="1">
        <v>2</v>
      </c>
      <c r="F392" s="16" t="s">
        <v>23</v>
      </c>
      <c r="G392" s="19">
        <v>3</v>
      </c>
      <c r="H392" t="s">
        <v>53</v>
      </c>
      <c r="I392" s="3">
        <f t="shared" si="144"/>
        <v>1</v>
      </c>
      <c r="J392" s="3">
        <f t="shared" si="145"/>
      </c>
      <c r="K392" s="3">
        <f t="shared" si="146"/>
      </c>
      <c r="L392" s="3">
        <f t="shared" si="147"/>
        <v>1</v>
      </c>
      <c r="M392" s="3">
        <f t="shared" si="148"/>
      </c>
      <c r="N392" s="3">
        <f t="shared" si="149"/>
      </c>
      <c r="O392" s="2">
        <f t="shared" si="150"/>
        <v>3</v>
      </c>
      <c r="P392" s="2">
        <f t="shared" si="151"/>
        <v>1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1</v>
      </c>
      <c r="W392" s="3">
        <v>1</v>
      </c>
      <c r="X392" s="3">
        <v>0</v>
      </c>
      <c r="Y392" s="3">
        <v>1</v>
      </c>
      <c r="Z392" s="3">
        <v>0</v>
      </c>
      <c r="AA392" s="3">
        <v>1</v>
      </c>
      <c r="AB392" s="3">
        <v>0</v>
      </c>
      <c r="AC392" s="3">
        <v>0</v>
      </c>
      <c r="AD392" s="3">
        <v>0</v>
      </c>
      <c r="AE392" s="3">
        <v>1</v>
      </c>
      <c r="AF392" s="3">
        <v>1</v>
      </c>
      <c r="AG392" s="3">
        <v>0</v>
      </c>
      <c r="AH392" s="3">
        <v>0</v>
      </c>
      <c r="AI392" s="3">
        <v>0</v>
      </c>
      <c r="AJ392" s="3">
        <v>0</v>
      </c>
      <c r="AK392" s="3">
        <v>1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2">
        <f t="shared" si="152"/>
        <v>0</v>
      </c>
      <c r="AT392" s="2">
        <f t="shared" si="153"/>
        <v>0</v>
      </c>
    </row>
    <row r="393" spans="1:70" ht="12.75">
      <c r="A393" s="1" t="s">
        <v>137</v>
      </c>
      <c r="B393" s="1" t="str">
        <f>IF(('soupiska týmy'!$F$28&gt;=7),'soupiska týmy'!$B$7,"")</f>
        <v>Phoenix Coyotes</v>
      </c>
      <c r="C393" s="16" t="s">
        <v>19</v>
      </c>
      <c r="D393" s="7" t="s">
        <v>325</v>
      </c>
      <c r="E393" s="1">
        <v>6</v>
      </c>
      <c r="F393" s="16" t="s">
        <v>23</v>
      </c>
      <c r="G393" s="19">
        <v>1</v>
      </c>
      <c r="I393" s="3">
        <f t="shared" si="144"/>
        <v>1</v>
      </c>
      <c r="J393" s="3">
        <f t="shared" si="145"/>
        <v>1</v>
      </c>
      <c r="K393" s="3">
        <f t="shared" si="146"/>
      </c>
      <c r="L393" s="3">
        <f t="shared" si="147"/>
      </c>
      <c r="M393" s="3">
        <f t="shared" si="148"/>
      </c>
      <c r="N393" s="3">
        <f t="shared" si="149"/>
      </c>
      <c r="O393" s="2">
        <f t="shared" si="150"/>
        <v>0</v>
      </c>
      <c r="P393" s="2">
        <f t="shared" si="151"/>
        <v>0</v>
      </c>
      <c r="Q393" s="3">
        <v>0</v>
      </c>
      <c r="R393" s="3">
        <v>0</v>
      </c>
      <c r="S393" s="3">
        <v>0</v>
      </c>
      <c r="T393" s="3">
        <v>0</v>
      </c>
      <c r="AS393" s="2">
        <f t="shared" si="152"/>
        <v>2</v>
      </c>
      <c r="AT393" s="2">
        <f t="shared" si="153"/>
        <v>2</v>
      </c>
      <c r="AU393">
        <v>1</v>
      </c>
      <c r="AV393">
        <v>1</v>
      </c>
      <c r="AW393">
        <v>1</v>
      </c>
      <c r="AX393">
        <v>1</v>
      </c>
      <c r="AY393">
        <v>0</v>
      </c>
      <c r="AZ393">
        <v>0</v>
      </c>
      <c r="BA393">
        <v>0</v>
      </c>
      <c r="BB393">
        <v>0</v>
      </c>
      <c r="BC393">
        <v>1</v>
      </c>
      <c r="BD393">
        <v>1</v>
      </c>
      <c r="BE393">
        <v>1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2</v>
      </c>
      <c r="BL393">
        <v>0</v>
      </c>
      <c r="BM393">
        <v>0</v>
      </c>
      <c r="BN393">
        <v>1</v>
      </c>
      <c r="BO393">
        <v>2</v>
      </c>
      <c r="BP393">
        <v>0</v>
      </c>
      <c r="BQ393">
        <v>0</v>
      </c>
      <c r="BR393">
        <v>0</v>
      </c>
    </row>
    <row r="394" spans="1:70" ht="12.75">
      <c r="A394" s="1" t="s">
        <v>39</v>
      </c>
      <c r="B394" s="1" t="str">
        <f>IF(('soupiska týmy'!$F$28&gt;=7),'soupiska týmy'!$B$7,"")</f>
        <v>Phoenix Coyotes</v>
      </c>
      <c r="C394" s="16" t="s">
        <v>19</v>
      </c>
      <c r="D394" s="7" t="s">
        <v>328</v>
      </c>
      <c r="E394" s="1">
        <v>0</v>
      </c>
      <c r="F394" s="16" t="s">
        <v>23</v>
      </c>
      <c r="G394" s="19">
        <v>2</v>
      </c>
      <c r="I394" s="3">
        <f t="shared" si="144"/>
        <v>1</v>
      </c>
      <c r="J394" s="3">
        <f t="shared" si="145"/>
      </c>
      <c r="K394" s="3">
        <f t="shared" si="146"/>
      </c>
      <c r="L394" s="3">
        <f t="shared" si="147"/>
      </c>
      <c r="M394" s="3">
        <f t="shared" si="148"/>
        <v>1</v>
      </c>
      <c r="N394" s="3">
        <f t="shared" si="149"/>
      </c>
      <c r="O394" s="2">
        <f t="shared" si="150"/>
        <v>0</v>
      </c>
      <c r="P394" s="2">
        <f t="shared" si="151"/>
        <v>0</v>
      </c>
      <c r="Q394" s="3">
        <v>0</v>
      </c>
      <c r="R394" s="3">
        <v>0</v>
      </c>
      <c r="S394" s="3">
        <v>0</v>
      </c>
      <c r="T394" s="3">
        <v>0</v>
      </c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2">
        <f t="shared" si="152"/>
        <v>1</v>
      </c>
      <c r="AT394" s="2">
        <f t="shared" si="153"/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1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</row>
    <row r="395" spans="1:46" ht="12.75">
      <c r="A395" s="1" t="s">
        <v>52</v>
      </c>
      <c r="B395" s="1" t="str">
        <f>IF(('soupiska týmy'!$F$28&gt;=7),'soupiska týmy'!$B$7,"")</f>
        <v>Phoenix Coyotes</v>
      </c>
      <c r="C395" s="16" t="s">
        <v>19</v>
      </c>
      <c r="D395" s="7" t="s">
        <v>322</v>
      </c>
      <c r="E395" s="1">
        <v>3</v>
      </c>
      <c r="F395" s="16" t="s">
        <v>23</v>
      </c>
      <c r="G395" s="19">
        <v>1</v>
      </c>
      <c r="I395" s="3">
        <f t="shared" si="144"/>
        <v>1</v>
      </c>
      <c r="J395" s="3">
        <f t="shared" si="145"/>
        <v>1</v>
      </c>
      <c r="K395" s="3">
        <f t="shared" si="146"/>
      </c>
      <c r="L395" s="3">
        <f t="shared" si="147"/>
      </c>
      <c r="M395" s="3">
        <f t="shared" si="148"/>
      </c>
      <c r="N395" s="3">
        <f t="shared" si="149"/>
      </c>
      <c r="O395" s="2">
        <f t="shared" si="150"/>
        <v>2</v>
      </c>
      <c r="P395" s="2">
        <f t="shared" si="151"/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2</v>
      </c>
      <c r="W395" s="3">
        <v>0</v>
      </c>
      <c r="X395" s="3">
        <v>0</v>
      </c>
      <c r="Y395" s="3">
        <v>1</v>
      </c>
      <c r="Z395" s="3">
        <v>0</v>
      </c>
      <c r="AA395" s="3">
        <v>0</v>
      </c>
      <c r="AB395" s="3">
        <v>0</v>
      </c>
      <c r="AC395" s="3">
        <v>1</v>
      </c>
      <c r="AD395" s="3">
        <v>0</v>
      </c>
      <c r="AE395" s="3">
        <v>1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1</v>
      </c>
      <c r="AL395" s="3">
        <v>1</v>
      </c>
      <c r="AM395" s="3">
        <v>0</v>
      </c>
      <c r="AN395" s="3">
        <v>0</v>
      </c>
      <c r="AO395" s="3">
        <v>0</v>
      </c>
      <c r="AP395" s="3">
        <v>0</v>
      </c>
      <c r="AQ395" s="3">
        <v>1</v>
      </c>
      <c r="AR395" s="3">
        <v>0</v>
      </c>
      <c r="AS395" s="2">
        <f t="shared" si="152"/>
        <v>0</v>
      </c>
      <c r="AT395" s="2">
        <f t="shared" si="153"/>
        <v>0</v>
      </c>
    </row>
    <row r="396" spans="1:46" ht="12.75">
      <c r="A396" s="1" t="s">
        <v>9</v>
      </c>
      <c r="B396" s="1" t="str">
        <f>IF(('soupiska týmy'!$F$28&gt;=7),'soupiska týmy'!$B$7,"")</f>
        <v>Phoenix Coyotes</v>
      </c>
      <c r="C396" s="16" t="s">
        <v>19</v>
      </c>
      <c r="D396" s="7" t="s">
        <v>324</v>
      </c>
      <c r="E396" s="1">
        <v>0</v>
      </c>
      <c r="F396" s="16" t="s">
        <v>23</v>
      </c>
      <c r="G396" s="19">
        <v>7</v>
      </c>
      <c r="I396" s="3">
        <f t="shared" si="144"/>
        <v>1</v>
      </c>
      <c r="J396" s="3">
        <f t="shared" si="145"/>
      </c>
      <c r="K396" s="3">
        <f t="shared" si="146"/>
      </c>
      <c r="L396" s="3">
        <f t="shared" si="147"/>
      </c>
      <c r="M396" s="3">
        <f t="shared" si="148"/>
        <v>1</v>
      </c>
      <c r="N396" s="3">
        <f t="shared" si="149"/>
      </c>
      <c r="O396" s="2">
        <f t="shared" si="150"/>
        <v>5</v>
      </c>
      <c r="P396" s="2">
        <f t="shared" si="151"/>
        <v>1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1</v>
      </c>
      <c r="AB396" s="3">
        <v>0</v>
      </c>
      <c r="AC396" s="3">
        <v>0</v>
      </c>
      <c r="AD396" s="3">
        <v>0</v>
      </c>
      <c r="AE396" s="3">
        <v>2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2</v>
      </c>
      <c r="AR396" s="3">
        <v>1</v>
      </c>
      <c r="AS396" s="2">
        <f t="shared" si="152"/>
        <v>0</v>
      </c>
      <c r="AT396" s="2">
        <f t="shared" si="153"/>
        <v>0</v>
      </c>
    </row>
    <row r="397" spans="1:70" ht="12.75">
      <c r="A397" s="1" t="s">
        <v>20</v>
      </c>
      <c r="B397" s="1" t="str">
        <f>IF(('soupiska týmy'!$F$28&gt;=7),'soupiska týmy'!$B$7,"")</f>
        <v>Phoenix Coyotes</v>
      </c>
      <c r="C397" s="16" t="s">
        <v>19</v>
      </c>
      <c r="D397" s="7" t="s">
        <v>323</v>
      </c>
      <c r="E397" s="1">
        <v>1</v>
      </c>
      <c r="F397" s="16" t="s">
        <v>23</v>
      </c>
      <c r="G397" s="19">
        <v>2</v>
      </c>
      <c r="H397" t="s">
        <v>53</v>
      </c>
      <c r="I397" s="3">
        <f t="shared" si="144"/>
        <v>1</v>
      </c>
      <c r="J397" s="3">
        <f t="shared" si="145"/>
      </c>
      <c r="K397" s="3">
        <f t="shared" si="146"/>
      </c>
      <c r="L397" s="3">
        <f t="shared" si="147"/>
        <v>1</v>
      </c>
      <c r="M397" s="3">
        <f t="shared" si="148"/>
      </c>
      <c r="N397" s="3">
        <f t="shared" si="149"/>
      </c>
      <c r="O397" s="2">
        <f t="shared" si="150"/>
        <v>0</v>
      </c>
      <c r="P397" s="2">
        <f t="shared" si="151"/>
        <v>0</v>
      </c>
      <c r="Q397" s="3">
        <v>0</v>
      </c>
      <c r="R397" s="3">
        <v>0</v>
      </c>
      <c r="S397" s="3">
        <v>0</v>
      </c>
      <c r="T397" s="3">
        <v>0</v>
      </c>
      <c r="AS397" s="2">
        <f t="shared" si="152"/>
        <v>0</v>
      </c>
      <c r="AT397" s="2">
        <f t="shared" si="153"/>
        <v>2</v>
      </c>
      <c r="AU397">
        <v>1</v>
      </c>
      <c r="AV397">
        <v>0</v>
      </c>
      <c r="AW397">
        <v>0</v>
      </c>
      <c r="AX397">
        <v>0</v>
      </c>
      <c r="AY397">
        <v>0</v>
      </c>
      <c r="AZ397">
        <v>1</v>
      </c>
      <c r="BA397">
        <v>0</v>
      </c>
      <c r="BB397">
        <v>1</v>
      </c>
      <c r="BC397">
        <v>0</v>
      </c>
      <c r="BD397">
        <v>0</v>
      </c>
      <c r="BE397">
        <v>0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</row>
    <row r="398" spans="1:70" s="44" customFormat="1" ht="12.75">
      <c r="A398" s="40" t="s">
        <v>81</v>
      </c>
      <c r="B398" s="40" t="str">
        <f>IF(('soupiska týmy'!$F$28&gt;=7),'soupiska týmy'!$B$7,"")</f>
        <v>Phoenix Coyotes</v>
      </c>
      <c r="C398" s="41" t="s">
        <v>19</v>
      </c>
      <c r="D398" s="42" t="s">
        <v>327</v>
      </c>
      <c r="E398" s="40">
        <v>1</v>
      </c>
      <c r="F398" s="41" t="s">
        <v>23</v>
      </c>
      <c r="G398" s="42">
        <v>2</v>
      </c>
      <c r="H398" s="42"/>
      <c r="I398" s="43">
        <f t="shared" si="144"/>
        <v>1</v>
      </c>
      <c r="J398" s="43">
        <f t="shared" si="145"/>
      </c>
      <c r="K398" s="43">
        <f t="shared" si="146"/>
      </c>
      <c r="L398" s="43">
        <f t="shared" si="147"/>
      </c>
      <c r="M398" s="43">
        <f t="shared" si="148"/>
        <v>1</v>
      </c>
      <c r="N398" s="43">
        <f t="shared" si="149"/>
      </c>
      <c r="O398" s="35">
        <f t="shared" si="150"/>
        <v>1</v>
      </c>
      <c r="P398" s="35">
        <f t="shared" si="151"/>
        <v>2</v>
      </c>
      <c r="Q398" s="43">
        <v>0</v>
      </c>
      <c r="R398" s="43">
        <v>0</v>
      </c>
      <c r="S398" s="43">
        <v>0</v>
      </c>
      <c r="T398" s="43">
        <v>0</v>
      </c>
      <c r="U398" s="43">
        <v>1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43">
        <v>0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1</v>
      </c>
      <c r="AK398" s="43">
        <v>0</v>
      </c>
      <c r="AL398" s="43">
        <v>1</v>
      </c>
      <c r="AM398" s="43">
        <v>0</v>
      </c>
      <c r="AN398" s="43">
        <v>1</v>
      </c>
      <c r="AO398" s="43">
        <v>0</v>
      </c>
      <c r="AP398" s="43">
        <v>0</v>
      </c>
      <c r="AQ398" s="43">
        <v>1</v>
      </c>
      <c r="AR398" s="43">
        <v>0</v>
      </c>
      <c r="AS398" s="35">
        <f t="shared" si="152"/>
        <v>0</v>
      </c>
      <c r="AT398" s="35">
        <f t="shared" si="153"/>
        <v>0</v>
      </c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</row>
    <row r="399" spans="1:70" ht="12.75">
      <c r="A399" s="40" t="s">
        <v>89</v>
      </c>
      <c r="B399" s="40" t="str">
        <f>IF(('soupiska týmy'!$F$28&gt;=7),'soupiska týmy'!$B$7,"")</f>
        <v>Phoenix Coyotes</v>
      </c>
      <c r="C399" s="41" t="s">
        <v>19</v>
      </c>
      <c r="D399" s="42" t="s">
        <v>326</v>
      </c>
      <c r="E399" s="40">
        <v>4</v>
      </c>
      <c r="F399" s="41" t="s">
        <v>23</v>
      </c>
      <c r="G399" s="42">
        <v>2</v>
      </c>
      <c r="H399" s="42"/>
      <c r="I399" s="43">
        <f>IF((G399&lt;&gt;""),1,"")</f>
        <v>1</v>
      </c>
      <c r="J399" s="43">
        <f>IF((G399&lt;&gt;""),IF(AND((E399&gt;G399),(H399="")),1,""),"")</f>
        <v>1</v>
      </c>
      <c r="K399" s="43">
        <f>IF((G399&lt;&gt;""),IF(AND((E399&gt;G399),(H399="p")),1,""),"")</f>
      </c>
      <c r="L399" s="43">
        <f>IF((G399&lt;&gt;""),IF(AND((G399&gt;E399),(H399="p")),1,""),"")</f>
      </c>
      <c r="M399" s="43">
        <f>IF((G399&lt;&gt;""),IF(AND((G399&gt;E399),(H399="")),1,""),"")</f>
      </c>
      <c r="N399" s="43">
        <f>IF(AND((G399&lt;&gt;""),(G399=0)),1,"")</f>
      </c>
      <c r="O399" s="35">
        <f>(((((S399+W399)+AA399)+AE399)+AI399)+AM399)+AQ399</f>
        <v>0</v>
      </c>
      <c r="P399" s="35">
        <f>(((((T399+X399)+AB399)+AF399)+AJ399)+AN399)+AR399</f>
        <v>0</v>
      </c>
      <c r="Q399" s="43">
        <v>0</v>
      </c>
      <c r="R399" s="43">
        <v>0</v>
      </c>
      <c r="S399" s="43">
        <v>0</v>
      </c>
      <c r="T399" s="43">
        <v>0</v>
      </c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35">
        <f>((((AW399+BA399)+BE399)+BI399)+BM399)+BQ399</f>
        <v>3</v>
      </c>
      <c r="AT399" s="35">
        <f>((((AX399+BB399)+BF399)+BJ399)+BN399)+BR399</f>
        <v>0</v>
      </c>
      <c r="AU399" s="43">
        <v>0</v>
      </c>
      <c r="AV399" s="43">
        <v>1</v>
      </c>
      <c r="AW399" s="43">
        <v>0</v>
      </c>
      <c r="AX399" s="43">
        <v>0</v>
      </c>
      <c r="AY399" s="43">
        <v>0</v>
      </c>
      <c r="AZ399" s="43">
        <v>0</v>
      </c>
      <c r="BA399" s="43">
        <v>1</v>
      </c>
      <c r="BB399" s="43">
        <v>0</v>
      </c>
      <c r="BC399" s="43">
        <v>0</v>
      </c>
      <c r="BD399" s="43">
        <v>1</v>
      </c>
      <c r="BE399" s="43">
        <v>1</v>
      </c>
      <c r="BF399" s="43">
        <v>0</v>
      </c>
      <c r="BG399" s="43">
        <v>0</v>
      </c>
      <c r="BH399" s="43">
        <v>0</v>
      </c>
      <c r="BI399" s="43">
        <v>0</v>
      </c>
      <c r="BJ399" s="43">
        <v>0</v>
      </c>
      <c r="BK399" s="43">
        <v>2</v>
      </c>
      <c r="BL399" s="43">
        <v>0</v>
      </c>
      <c r="BM399" s="43">
        <v>0</v>
      </c>
      <c r="BN399" s="43">
        <v>0</v>
      </c>
      <c r="BO399" s="43">
        <v>2</v>
      </c>
      <c r="BP399" s="43">
        <v>0</v>
      </c>
      <c r="BQ399" s="43">
        <v>1</v>
      </c>
      <c r="BR399" s="43">
        <v>0</v>
      </c>
    </row>
    <row r="400" spans="1:70" ht="12.75">
      <c r="A400" s="6"/>
      <c r="B400" s="6"/>
      <c r="C400" s="6"/>
      <c r="D400" s="6"/>
      <c r="E400" s="23">
        <f>SUM(E344:E399)</f>
        <v>131</v>
      </c>
      <c r="F400" s="6"/>
      <c r="G400" s="24">
        <f>SUM(G344:G399)</f>
        <v>156</v>
      </c>
      <c r="H400" s="6"/>
      <c r="I400" s="17">
        <f aca="true" t="shared" si="154" ref="I400:AN400">SUM(I344:I399)</f>
        <v>56</v>
      </c>
      <c r="J400" s="17">
        <f t="shared" si="154"/>
        <v>16</v>
      </c>
      <c r="K400" s="17">
        <f t="shared" si="154"/>
        <v>3</v>
      </c>
      <c r="L400" s="17">
        <f t="shared" si="154"/>
        <v>11</v>
      </c>
      <c r="M400" s="17">
        <f t="shared" si="154"/>
        <v>26</v>
      </c>
      <c r="N400" s="17">
        <f t="shared" si="154"/>
        <v>3</v>
      </c>
      <c r="O400" s="5">
        <f t="shared" si="154"/>
        <v>44</v>
      </c>
      <c r="P400" s="5">
        <f t="shared" si="154"/>
        <v>18</v>
      </c>
      <c r="Q400" s="17">
        <f t="shared" si="154"/>
        <v>0</v>
      </c>
      <c r="R400" s="17">
        <f t="shared" si="154"/>
        <v>0</v>
      </c>
      <c r="S400" s="17">
        <f t="shared" si="154"/>
        <v>2</v>
      </c>
      <c r="T400" s="17">
        <f t="shared" si="154"/>
        <v>0</v>
      </c>
      <c r="U400" s="5">
        <f t="shared" si="154"/>
        <v>9</v>
      </c>
      <c r="V400" s="5">
        <f t="shared" si="154"/>
        <v>11</v>
      </c>
      <c r="W400" s="5">
        <f t="shared" si="154"/>
        <v>7</v>
      </c>
      <c r="X400" s="5">
        <f t="shared" si="154"/>
        <v>1</v>
      </c>
      <c r="Y400" s="5">
        <f t="shared" si="154"/>
        <v>16</v>
      </c>
      <c r="Z400" s="5">
        <f t="shared" si="154"/>
        <v>8</v>
      </c>
      <c r="AA400" s="5">
        <f t="shared" si="154"/>
        <v>5</v>
      </c>
      <c r="AB400" s="5">
        <f t="shared" si="154"/>
        <v>0</v>
      </c>
      <c r="AC400" s="5">
        <f t="shared" si="154"/>
        <v>20</v>
      </c>
      <c r="AD400" s="5">
        <f t="shared" si="154"/>
        <v>9</v>
      </c>
      <c r="AE400" s="5">
        <f t="shared" si="154"/>
        <v>8</v>
      </c>
      <c r="AF400" s="5">
        <f t="shared" si="154"/>
        <v>8</v>
      </c>
      <c r="AG400" s="5">
        <f t="shared" si="154"/>
        <v>0</v>
      </c>
      <c r="AH400" s="5">
        <f t="shared" si="154"/>
        <v>3</v>
      </c>
      <c r="AI400" s="5">
        <f t="shared" si="154"/>
        <v>2</v>
      </c>
      <c r="AJ400" s="5">
        <f t="shared" si="154"/>
        <v>1</v>
      </c>
      <c r="AK400" s="5">
        <f t="shared" si="154"/>
        <v>12</v>
      </c>
      <c r="AL400" s="5">
        <f t="shared" si="154"/>
        <v>10</v>
      </c>
      <c r="AM400" s="5">
        <f t="shared" si="154"/>
        <v>9</v>
      </c>
      <c r="AN400" s="5">
        <f t="shared" si="154"/>
        <v>1</v>
      </c>
      <c r="AO400" s="5">
        <f aca="true" t="shared" si="155" ref="AO400:BR400">SUM(AO344:AO399)</f>
        <v>5</v>
      </c>
      <c r="AP400" s="5">
        <f t="shared" si="155"/>
        <v>6</v>
      </c>
      <c r="AQ400" s="5">
        <f t="shared" si="155"/>
        <v>11</v>
      </c>
      <c r="AR400" s="5">
        <f t="shared" si="155"/>
        <v>7</v>
      </c>
      <c r="AS400" s="5">
        <f t="shared" si="155"/>
        <v>38</v>
      </c>
      <c r="AT400" s="5">
        <f t="shared" si="155"/>
        <v>14</v>
      </c>
      <c r="AU400" s="5">
        <f t="shared" si="155"/>
        <v>12</v>
      </c>
      <c r="AV400" s="5">
        <f t="shared" si="155"/>
        <v>3</v>
      </c>
      <c r="AW400" s="5">
        <f t="shared" si="155"/>
        <v>12</v>
      </c>
      <c r="AX400" s="5">
        <f t="shared" si="155"/>
        <v>4</v>
      </c>
      <c r="AY400" s="5">
        <f t="shared" si="155"/>
        <v>15</v>
      </c>
      <c r="AZ400" s="5">
        <f t="shared" si="155"/>
        <v>5</v>
      </c>
      <c r="BA400" s="5">
        <f t="shared" si="155"/>
        <v>6</v>
      </c>
      <c r="BB400" s="5">
        <f t="shared" si="155"/>
        <v>3</v>
      </c>
      <c r="BC400" s="5">
        <f t="shared" si="155"/>
        <v>11</v>
      </c>
      <c r="BD400" s="5">
        <f t="shared" si="155"/>
        <v>11</v>
      </c>
      <c r="BE400" s="5">
        <f t="shared" si="155"/>
        <v>8</v>
      </c>
      <c r="BF400" s="5">
        <f t="shared" si="155"/>
        <v>4</v>
      </c>
      <c r="BG400" s="5">
        <f t="shared" si="155"/>
        <v>1</v>
      </c>
      <c r="BH400" s="5">
        <f t="shared" si="155"/>
        <v>2</v>
      </c>
      <c r="BI400" s="5">
        <f t="shared" si="155"/>
        <v>3</v>
      </c>
      <c r="BJ400" s="5">
        <f t="shared" si="155"/>
        <v>0</v>
      </c>
      <c r="BK400" s="5">
        <f t="shared" si="155"/>
        <v>11</v>
      </c>
      <c r="BL400" s="5">
        <f t="shared" si="155"/>
        <v>12</v>
      </c>
      <c r="BM400" s="5">
        <f t="shared" si="155"/>
        <v>5</v>
      </c>
      <c r="BN400" s="5">
        <f t="shared" si="155"/>
        <v>2</v>
      </c>
      <c r="BO400" s="5">
        <f t="shared" si="155"/>
        <v>19</v>
      </c>
      <c r="BP400" s="5">
        <f t="shared" si="155"/>
        <v>7</v>
      </c>
      <c r="BQ400" s="5">
        <f t="shared" si="155"/>
        <v>4</v>
      </c>
      <c r="BR400" s="5">
        <f t="shared" si="155"/>
        <v>1</v>
      </c>
    </row>
    <row r="401" spans="1:46" ht="12.75">
      <c r="A401" s="1" t="s">
        <v>175</v>
      </c>
      <c r="B401" s="1" t="str">
        <f>IF(('soupiska týmy'!$F$28&gt;=8),'soupiska týmy'!$B$8,"")</f>
        <v>Washington Capitals</v>
      </c>
      <c r="C401" s="16" t="s">
        <v>19</v>
      </c>
      <c r="D401" s="7" t="s">
        <v>323</v>
      </c>
      <c r="E401" s="1">
        <v>2</v>
      </c>
      <c r="F401" s="16" t="s">
        <v>23</v>
      </c>
      <c r="G401" s="7">
        <v>3</v>
      </c>
      <c r="H401" s="7"/>
      <c r="I401" s="3">
        <f aca="true" t="shared" si="156" ref="I401:I432">IF((G401&lt;&gt;""),1,"")</f>
        <v>1</v>
      </c>
      <c r="J401" s="3">
        <f aca="true" t="shared" si="157" ref="J401:J432">IF((G401&lt;&gt;""),IF(AND((E401&gt;G401),(H401="")),1,""),"")</f>
      </c>
      <c r="K401" s="3">
        <f aca="true" t="shared" si="158" ref="K401:K432">IF((G401&lt;&gt;""),IF(AND((E401&gt;G401),(H401="p")),1,""),"")</f>
      </c>
      <c r="L401" s="3">
        <f aca="true" t="shared" si="159" ref="L401:L432">IF((G401&lt;&gt;""),IF(AND((G401&gt;E401),(H401="p")),1,""),"")</f>
      </c>
      <c r="M401" s="3">
        <f aca="true" t="shared" si="160" ref="M401:M432">IF((G401&lt;&gt;""),IF(AND((G401&gt;E401),(H401="")),1,""),"")</f>
        <v>1</v>
      </c>
      <c r="N401" s="3">
        <f aca="true" t="shared" si="161" ref="N401:N432">IF(AND((G401&lt;&gt;""),(G401=0)),1,"")</f>
      </c>
      <c r="O401" s="2">
        <f>(((((S401+W401)+AA401)+AE401)+AI401)+AM401)+AQ401</f>
        <v>0</v>
      </c>
      <c r="P401" s="2">
        <f>(((((T401+X401)+AB401)+AF401)+AJ401)+AN401)+AR401</f>
        <v>2</v>
      </c>
      <c r="Q401" s="3">
        <v>0</v>
      </c>
      <c r="R401" s="3">
        <v>0</v>
      </c>
      <c r="S401" s="3">
        <v>0</v>
      </c>
      <c r="T401" s="3">
        <v>0</v>
      </c>
      <c r="U401" s="3">
        <v>1</v>
      </c>
      <c r="V401" s="3">
        <v>0</v>
      </c>
      <c r="W401" s="3">
        <v>0</v>
      </c>
      <c r="X401" s="3">
        <v>2</v>
      </c>
      <c r="Y401" s="3">
        <v>0</v>
      </c>
      <c r="Z401" s="3">
        <v>0</v>
      </c>
      <c r="AA401" s="3">
        <v>0</v>
      </c>
      <c r="AB401" s="3">
        <v>0</v>
      </c>
      <c r="AC401" s="3">
        <v>1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1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2">
        <f aca="true" t="shared" si="162" ref="AS401:AS432">((((AW401+BA401)+BE401)+BI401)+BM401)+BQ401</f>
        <v>0</v>
      </c>
      <c r="AT401" s="2">
        <f aca="true" t="shared" si="163" ref="AT401:AT432">((((AX401+BB401)+BF401)+BJ401)+BN401)+BR401</f>
        <v>0</v>
      </c>
    </row>
    <row r="402" spans="1:70" ht="12.75">
      <c r="A402" s="1" t="s">
        <v>168</v>
      </c>
      <c r="B402" s="1" t="str">
        <f>IF(('soupiska týmy'!$F$28&gt;=8),'soupiska týmy'!$B$8,"")</f>
        <v>Washington Capitals</v>
      </c>
      <c r="C402" s="16" t="s">
        <v>19</v>
      </c>
      <c r="D402" s="7" t="s">
        <v>326</v>
      </c>
      <c r="E402" s="1">
        <v>7</v>
      </c>
      <c r="F402" s="16" t="s">
        <v>23</v>
      </c>
      <c r="G402" s="7">
        <v>4</v>
      </c>
      <c r="H402" s="7"/>
      <c r="I402" s="3">
        <f t="shared" si="156"/>
        <v>1</v>
      </c>
      <c r="J402" s="3">
        <f t="shared" si="157"/>
        <v>1</v>
      </c>
      <c r="K402" s="3">
        <f t="shared" si="158"/>
      </c>
      <c r="L402" s="3">
        <f t="shared" si="159"/>
      </c>
      <c r="M402" s="3">
        <f t="shared" si="160"/>
      </c>
      <c r="N402" s="3">
        <f t="shared" si="161"/>
      </c>
      <c r="O402" s="2">
        <f>(((((S402+AW402)+BA402)+BE402)+BI402)+BM402)+BQ402</f>
        <v>0</v>
      </c>
      <c r="P402" s="2">
        <f>(((((T402+AX402)+BB402)+BF402)+BJ402)+BN402)+BR402</f>
        <v>0</v>
      </c>
      <c r="Q402" s="3">
        <v>0</v>
      </c>
      <c r="R402" s="3">
        <v>0</v>
      </c>
      <c r="S402" s="3">
        <v>0</v>
      </c>
      <c r="T402" s="3">
        <v>0</v>
      </c>
      <c r="U402" s="3">
        <v>1</v>
      </c>
      <c r="V402" s="3">
        <v>0</v>
      </c>
      <c r="W402" s="3">
        <v>0</v>
      </c>
      <c r="X402" s="3">
        <v>0</v>
      </c>
      <c r="Y402" s="3">
        <v>1</v>
      </c>
      <c r="Z402" s="3">
        <v>1</v>
      </c>
      <c r="AA402" s="3">
        <v>0</v>
      </c>
      <c r="AB402" s="3">
        <v>0</v>
      </c>
      <c r="AC402" s="3">
        <v>3</v>
      </c>
      <c r="AD402" s="3">
        <v>2</v>
      </c>
      <c r="AE402" s="3">
        <v>0</v>
      </c>
      <c r="AF402" s="3">
        <v>0</v>
      </c>
      <c r="AG402" s="3">
        <v>1</v>
      </c>
      <c r="AH402" s="3">
        <v>1</v>
      </c>
      <c r="AI402" s="3">
        <v>0</v>
      </c>
      <c r="AJ402" s="3">
        <v>0</v>
      </c>
      <c r="AK402" s="3">
        <v>1</v>
      </c>
      <c r="AL402" s="3">
        <v>2</v>
      </c>
      <c r="AM402" s="3">
        <v>0</v>
      </c>
      <c r="AN402" s="3">
        <v>2</v>
      </c>
      <c r="AO402" s="3">
        <v>0</v>
      </c>
      <c r="AP402" s="3">
        <v>0</v>
      </c>
      <c r="AQ402" s="3">
        <v>0</v>
      </c>
      <c r="AR402" s="3">
        <v>0</v>
      </c>
      <c r="AS402" s="2">
        <f t="shared" si="162"/>
        <v>0</v>
      </c>
      <c r="AT402" s="2">
        <f t="shared" si="163"/>
        <v>0</v>
      </c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</row>
    <row r="403" spans="1:70" ht="12.75">
      <c r="A403" s="1" t="s">
        <v>166</v>
      </c>
      <c r="B403" s="1" t="str">
        <f>IF(('soupiska týmy'!$F$28&gt;=8),'soupiska týmy'!$B$8,"")</f>
        <v>Washington Capitals</v>
      </c>
      <c r="C403" s="16" t="s">
        <v>19</v>
      </c>
      <c r="D403" s="7" t="s">
        <v>327</v>
      </c>
      <c r="E403" s="1">
        <v>0</v>
      </c>
      <c r="F403" s="16" t="s">
        <v>23</v>
      </c>
      <c r="G403" s="7">
        <v>9</v>
      </c>
      <c r="I403" s="3">
        <f t="shared" si="156"/>
        <v>1</v>
      </c>
      <c r="J403" s="3">
        <f t="shared" si="157"/>
      </c>
      <c r="K403" s="3">
        <f t="shared" si="158"/>
      </c>
      <c r="L403" s="3">
        <f t="shared" si="159"/>
      </c>
      <c r="M403" s="3">
        <f t="shared" si="160"/>
        <v>1</v>
      </c>
      <c r="N403" s="3">
        <f t="shared" si="161"/>
      </c>
      <c r="O403" s="2">
        <f aca="true" t="shared" si="164" ref="O403:O434">(((((S403+W403)+AA403)+AE403)+AI403)+AM403)+AQ403</f>
        <v>0</v>
      </c>
      <c r="P403" s="2">
        <f aca="true" t="shared" si="165" ref="P403:P434">(((((T403+X403)+AB403)+AF403)+AJ403)+AN403)+AR403</f>
        <v>0</v>
      </c>
      <c r="Q403" s="3">
        <v>0</v>
      </c>
      <c r="R403" s="3">
        <v>0</v>
      </c>
      <c r="S403" s="3">
        <v>0</v>
      </c>
      <c r="T403" s="3">
        <v>0</v>
      </c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2">
        <f t="shared" si="162"/>
        <v>3</v>
      </c>
      <c r="AT403" s="2">
        <f t="shared" si="163"/>
        <v>1</v>
      </c>
      <c r="AU403">
        <v>0</v>
      </c>
      <c r="AV403">
        <v>0</v>
      </c>
      <c r="AW403">
        <v>2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1</v>
      </c>
      <c r="BF403">
        <v>0</v>
      </c>
      <c r="BG403">
        <v>0</v>
      </c>
      <c r="BH403">
        <v>0</v>
      </c>
      <c r="BI403">
        <v>0</v>
      </c>
      <c r="BJ403">
        <v>1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</row>
    <row r="404" spans="1:70" ht="12.75">
      <c r="A404" s="1" t="s">
        <v>157</v>
      </c>
      <c r="B404" s="1" t="str">
        <f>IF(('soupiska týmy'!$F$28&gt;=8),'soupiska týmy'!$B$8,"")</f>
        <v>Washington Capitals</v>
      </c>
      <c r="C404" s="16" t="s">
        <v>19</v>
      </c>
      <c r="D404" s="7" t="s">
        <v>321</v>
      </c>
      <c r="E404" s="1">
        <v>4</v>
      </c>
      <c r="F404" s="16" t="s">
        <v>23</v>
      </c>
      <c r="G404" s="7">
        <v>3</v>
      </c>
      <c r="I404" s="3">
        <f t="shared" si="156"/>
        <v>1</v>
      </c>
      <c r="J404" s="3">
        <f t="shared" si="157"/>
        <v>1</v>
      </c>
      <c r="K404" s="3">
        <f t="shared" si="158"/>
      </c>
      <c r="L404" s="3">
        <f t="shared" si="159"/>
      </c>
      <c r="M404" s="3">
        <f t="shared" si="160"/>
      </c>
      <c r="N404" s="3">
        <f t="shared" si="161"/>
      </c>
      <c r="O404" s="2">
        <f t="shared" si="164"/>
        <v>2</v>
      </c>
      <c r="P404" s="2">
        <f t="shared" si="165"/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1</v>
      </c>
      <c r="AA404" s="3">
        <v>0</v>
      </c>
      <c r="AB404" s="3">
        <v>0</v>
      </c>
      <c r="AC404" s="3">
        <v>2</v>
      </c>
      <c r="AD404" s="3">
        <v>0</v>
      </c>
      <c r="AE404" s="3">
        <v>1</v>
      </c>
      <c r="AF404" s="3">
        <v>0</v>
      </c>
      <c r="AG404" s="3">
        <v>2</v>
      </c>
      <c r="AH404" s="3">
        <v>2</v>
      </c>
      <c r="AI404" s="3">
        <v>0</v>
      </c>
      <c r="AJ404" s="3">
        <v>0</v>
      </c>
      <c r="AK404" s="3">
        <v>0</v>
      </c>
      <c r="AL404" s="3">
        <v>0</v>
      </c>
      <c r="AM404" s="3">
        <v>1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2">
        <f t="shared" si="162"/>
        <v>0</v>
      </c>
      <c r="AT404" s="2">
        <f t="shared" si="163"/>
        <v>0</v>
      </c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</row>
    <row r="405" spans="1:46" ht="12.75">
      <c r="A405" s="1" t="s">
        <v>199</v>
      </c>
      <c r="B405" s="1" t="str">
        <f>IF(('soupiska týmy'!$F$28&gt;=8),'soupiska týmy'!$B$8,"")</f>
        <v>Washington Capitals</v>
      </c>
      <c r="C405" s="16" t="s">
        <v>19</v>
      </c>
      <c r="D405" s="47" t="s">
        <v>322</v>
      </c>
      <c r="E405" s="18">
        <v>1</v>
      </c>
      <c r="F405" s="16" t="s">
        <v>23</v>
      </c>
      <c r="G405" s="19">
        <v>4</v>
      </c>
      <c r="H405" s="18"/>
      <c r="I405" s="3">
        <f t="shared" si="156"/>
        <v>1</v>
      </c>
      <c r="J405" s="3">
        <f t="shared" si="157"/>
      </c>
      <c r="K405" s="3">
        <f t="shared" si="158"/>
      </c>
      <c r="L405" s="3">
        <f t="shared" si="159"/>
      </c>
      <c r="M405" s="3">
        <f t="shared" si="160"/>
        <v>1</v>
      </c>
      <c r="N405" s="3">
        <f t="shared" si="161"/>
      </c>
      <c r="O405" s="2">
        <f t="shared" si="164"/>
        <v>7</v>
      </c>
      <c r="P405" s="2">
        <f t="shared" si="165"/>
        <v>2</v>
      </c>
      <c r="Q405" s="18">
        <v>0</v>
      </c>
      <c r="R405" s="18">
        <v>0</v>
      </c>
      <c r="S405" s="18">
        <v>0</v>
      </c>
      <c r="T405" s="18">
        <v>0</v>
      </c>
      <c r="U405" s="18">
        <v>1</v>
      </c>
      <c r="V405" s="18">
        <v>0</v>
      </c>
      <c r="W405" s="18">
        <v>0</v>
      </c>
      <c r="X405" s="18">
        <v>1</v>
      </c>
      <c r="Y405" s="18">
        <v>0</v>
      </c>
      <c r="Z405" s="18">
        <v>0</v>
      </c>
      <c r="AA405" s="18">
        <v>2</v>
      </c>
      <c r="AB405" s="18">
        <v>0</v>
      </c>
      <c r="AC405" s="18">
        <v>0</v>
      </c>
      <c r="AD405" s="18">
        <v>0</v>
      </c>
      <c r="AE405" s="18">
        <v>2</v>
      </c>
      <c r="AF405" s="18">
        <v>0</v>
      </c>
      <c r="AG405" s="3">
        <v>0</v>
      </c>
      <c r="AH405" s="3">
        <v>0</v>
      </c>
      <c r="AI405" s="3">
        <v>2</v>
      </c>
      <c r="AJ405" s="3">
        <v>0</v>
      </c>
      <c r="AK405" s="3">
        <v>0</v>
      </c>
      <c r="AL405" s="3">
        <v>0</v>
      </c>
      <c r="AM405" s="3">
        <v>0</v>
      </c>
      <c r="AN405" s="3">
        <v>1</v>
      </c>
      <c r="AO405" s="3">
        <v>0</v>
      </c>
      <c r="AP405" s="3">
        <v>1</v>
      </c>
      <c r="AQ405" s="3">
        <v>1</v>
      </c>
      <c r="AR405" s="3">
        <v>0</v>
      </c>
      <c r="AS405" s="2">
        <f t="shared" si="162"/>
        <v>0</v>
      </c>
      <c r="AT405" s="2">
        <f t="shared" si="163"/>
        <v>0</v>
      </c>
    </row>
    <row r="406" spans="1:70" ht="12.75">
      <c r="A406" s="1" t="s">
        <v>196</v>
      </c>
      <c r="B406" s="1" t="str">
        <f>IF(('soupiska týmy'!$F$28&gt;=8),'soupiska týmy'!$B$8,"")</f>
        <v>Washington Capitals</v>
      </c>
      <c r="C406" s="16" t="s">
        <v>19</v>
      </c>
      <c r="D406" s="47" t="s">
        <v>325</v>
      </c>
      <c r="E406" s="18">
        <v>4</v>
      </c>
      <c r="F406" s="16" t="s">
        <v>23</v>
      </c>
      <c r="G406" s="19">
        <v>6</v>
      </c>
      <c r="I406" s="3">
        <f t="shared" si="156"/>
        <v>1</v>
      </c>
      <c r="J406" s="3">
        <f t="shared" si="157"/>
      </c>
      <c r="K406" s="3">
        <f t="shared" si="158"/>
      </c>
      <c r="L406" s="3">
        <f t="shared" si="159"/>
      </c>
      <c r="M406" s="3">
        <f t="shared" si="160"/>
        <v>1</v>
      </c>
      <c r="N406" s="3">
        <f t="shared" si="161"/>
      </c>
      <c r="O406" s="2">
        <f t="shared" si="164"/>
        <v>0</v>
      </c>
      <c r="P406" s="2">
        <f t="shared" si="165"/>
        <v>2</v>
      </c>
      <c r="Q406" s="18">
        <v>0</v>
      </c>
      <c r="R406" s="18">
        <v>0</v>
      </c>
      <c r="S406" s="18">
        <v>0</v>
      </c>
      <c r="T406" s="18">
        <v>2</v>
      </c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2">
        <f t="shared" si="162"/>
        <v>0</v>
      </c>
      <c r="AT406" s="2">
        <f t="shared" si="163"/>
        <v>0</v>
      </c>
      <c r="AU406" s="18">
        <v>0</v>
      </c>
      <c r="AV406" s="18">
        <v>0</v>
      </c>
      <c r="AW406" s="18">
        <v>0</v>
      </c>
      <c r="AX406" s="18">
        <v>0</v>
      </c>
      <c r="AY406" s="18">
        <v>0</v>
      </c>
      <c r="AZ406" s="18">
        <v>2</v>
      </c>
      <c r="BA406" s="18">
        <v>0</v>
      </c>
      <c r="BB406" s="18">
        <v>0</v>
      </c>
      <c r="BC406" s="18">
        <v>1</v>
      </c>
      <c r="BD406" s="18">
        <v>2</v>
      </c>
      <c r="BE406" s="18">
        <v>0</v>
      </c>
      <c r="BF406" s="18">
        <v>0</v>
      </c>
      <c r="BG406" s="18">
        <v>2</v>
      </c>
      <c r="BH406" s="18">
        <v>1</v>
      </c>
      <c r="BI406" s="18">
        <v>0</v>
      </c>
      <c r="BJ406" s="18">
        <v>0</v>
      </c>
      <c r="BK406" s="18">
        <v>1</v>
      </c>
      <c r="BL406" s="18">
        <v>2</v>
      </c>
      <c r="BM406" s="18">
        <v>0</v>
      </c>
      <c r="BN406" s="18">
        <v>0</v>
      </c>
      <c r="BO406" s="18">
        <v>0</v>
      </c>
      <c r="BP406" s="18">
        <v>0</v>
      </c>
      <c r="BQ406" s="18">
        <v>0</v>
      </c>
      <c r="BR406" s="18">
        <v>0</v>
      </c>
    </row>
    <row r="407" spans="1:70" ht="12.75">
      <c r="A407" s="1" t="s">
        <v>192</v>
      </c>
      <c r="B407" s="1" t="str">
        <f>IF(('soupiska týmy'!$F$28&gt;=8),'soupiska týmy'!$B$8,"")</f>
        <v>Washington Capitals</v>
      </c>
      <c r="C407" s="16" t="s">
        <v>19</v>
      </c>
      <c r="D407" s="7" t="s">
        <v>326</v>
      </c>
      <c r="E407" s="1">
        <v>2</v>
      </c>
      <c r="F407" s="16" t="s">
        <v>23</v>
      </c>
      <c r="G407" s="19">
        <v>3</v>
      </c>
      <c r="I407" s="3">
        <f t="shared" si="156"/>
        <v>1</v>
      </c>
      <c r="J407" s="3">
        <f t="shared" si="157"/>
      </c>
      <c r="K407" s="3">
        <f t="shared" si="158"/>
      </c>
      <c r="L407" s="3">
        <f t="shared" si="159"/>
      </c>
      <c r="M407" s="3">
        <f t="shared" si="160"/>
        <v>1</v>
      </c>
      <c r="N407" s="3">
        <f t="shared" si="161"/>
      </c>
      <c r="O407" s="2">
        <f t="shared" si="164"/>
        <v>1</v>
      </c>
      <c r="P407" s="2">
        <f t="shared" si="165"/>
        <v>0</v>
      </c>
      <c r="Q407" s="3">
        <v>0</v>
      </c>
      <c r="R407" s="3">
        <v>0</v>
      </c>
      <c r="S407" s="3">
        <v>1</v>
      </c>
      <c r="T407" s="3">
        <v>0</v>
      </c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2">
        <f t="shared" si="162"/>
        <v>0</v>
      </c>
      <c r="AT407" s="2">
        <f t="shared" si="163"/>
        <v>5</v>
      </c>
      <c r="AU407">
        <v>1</v>
      </c>
      <c r="AV407">
        <v>0</v>
      </c>
      <c r="AW407">
        <v>0</v>
      </c>
      <c r="AX407">
        <v>1</v>
      </c>
      <c r="AY407">
        <v>0</v>
      </c>
      <c r="AZ407">
        <v>1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2</v>
      </c>
      <c r="BG407">
        <v>0</v>
      </c>
      <c r="BH407">
        <v>1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1</v>
      </c>
      <c r="BO407">
        <v>1</v>
      </c>
      <c r="BP407">
        <v>0</v>
      </c>
      <c r="BQ407">
        <v>0</v>
      </c>
      <c r="BR407">
        <v>1</v>
      </c>
    </row>
    <row r="408" spans="1:70" ht="12.75">
      <c r="A408" s="1" t="s">
        <v>185</v>
      </c>
      <c r="B408" s="1" t="str">
        <f>IF(('soupiska týmy'!$F$28&gt;=8),'soupiska týmy'!$B$8,"")</f>
        <v>Washington Capitals</v>
      </c>
      <c r="C408" s="16" t="s">
        <v>19</v>
      </c>
      <c r="D408" s="7" t="s">
        <v>328</v>
      </c>
      <c r="E408" s="1">
        <v>1</v>
      </c>
      <c r="F408" s="16" t="s">
        <v>23</v>
      </c>
      <c r="G408" s="19">
        <v>3</v>
      </c>
      <c r="I408" s="3">
        <f t="shared" si="156"/>
        <v>1</v>
      </c>
      <c r="J408" s="3">
        <f t="shared" si="157"/>
      </c>
      <c r="K408" s="3">
        <f t="shared" si="158"/>
      </c>
      <c r="L408" s="3">
        <f t="shared" si="159"/>
      </c>
      <c r="M408" s="3">
        <f t="shared" si="160"/>
        <v>1</v>
      </c>
      <c r="N408" s="3">
        <f t="shared" si="161"/>
      </c>
      <c r="O408" s="2">
        <f t="shared" si="164"/>
        <v>0</v>
      </c>
      <c r="P408" s="2">
        <f t="shared" si="165"/>
        <v>0</v>
      </c>
      <c r="Q408" s="3">
        <v>0</v>
      </c>
      <c r="R408" s="3">
        <v>0</v>
      </c>
      <c r="S408" s="3">
        <v>0</v>
      </c>
      <c r="T408" s="3">
        <v>0</v>
      </c>
      <c r="AS408" s="2">
        <f t="shared" si="162"/>
        <v>1</v>
      </c>
      <c r="AT408" s="2">
        <f t="shared" si="163"/>
        <v>1</v>
      </c>
      <c r="AU408">
        <v>1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1</v>
      </c>
      <c r="BB408">
        <v>1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</row>
    <row r="409" spans="1:70" ht="12.75">
      <c r="A409" s="1" t="s">
        <v>231</v>
      </c>
      <c r="B409" s="1" t="str">
        <f>IF(('soupiska týmy'!$F$28&gt;=8),'soupiska týmy'!$B$8,"")</f>
        <v>Washington Capitals</v>
      </c>
      <c r="C409" s="16" t="s">
        <v>19</v>
      </c>
      <c r="D409" s="7" t="s">
        <v>321</v>
      </c>
      <c r="E409" s="1">
        <v>4</v>
      </c>
      <c r="F409" s="16" t="s">
        <v>23</v>
      </c>
      <c r="G409" s="19">
        <v>5</v>
      </c>
      <c r="I409" s="3">
        <f t="shared" si="156"/>
        <v>1</v>
      </c>
      <c r="J409" s="3">
        <f t="shared" si="157"/>
      </c>
      <c r="K409" s="3">
        <f t="shared" si="158"/>
      </c>
      <c r="L409" s="3">
        <f t="shared" si="159"/>
      </c>
      <c r="M409" s="3">
        <f t="shared" si="160"/>
        <v>1</v>
      </c>
      <c r="N409" s="3">
        <f t="shared" si="161"/>
      </c>
      <c r="O409" s="2">
        <f t="shared" si="164"/>
        <v>0</v>
      </c>
      <c r="P409" s="2">
        <f t="shared" si="165"/>
        <v>0</v>
      </c>
      <c r="Q409" s="3">
        <v>0</v>
      </c>
      <c r="R409" s="3">
        <v>0</v>
      </c>
      <c r="S409" s="3">
        <v>0</v>
      </c>
      <c r="T409" s="3">
        <v>0</v>
      </c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2">
        <f t="shared" si="162"/>
        <v>1</v>
      </c>
      <c r="AT409" s="2">
        <f t="shared" si="163"/>
        <v>3</v>
      </c>
      <c r="AU409">
        <v>2</v>
      </c>
      <c r="AV409">
        <v>1</v>
      </c>
      <c r="AW409">
        <v>0</v>
      </c>
      <c r="AX409">
        <v>1</v>
      </c>
      <c r="AY409">
        <v>0</v>
      </c>
      <c r="AZ409">
        <v>1</v>
      </c>
      <c r="BA409">
        <v>0</v>
      </c>
      <c r="BB409">
        <v>0</v>
      </c>
      <c r="BC409">
        <v>1</v>
      </c>
      <c r="BD409">
        <v>2</v>
      </c>
      <c r="BE409">
        <v>0</v>
      </c>
      <c r="BF409">
        <v>0</v>
      </c>
      <c r="BG409">
        <v>0</v>
      </c>
      <c r="BH409">
        <v>1</v>
      </c>
      <c r="BI409">
        <v>1</v>
      </c>
      <c r="BJ409">
        <v>1</v>
      </c>
      <c r="BK409">
        <v>0</v>
      </c>
      <c r="BL409">
        <v>0</v>
      </c>
      <c r="BM409">
        <v>0</v>
      </c>
      <c r="BN409">
        <v>0</v>
      </c>
      <c r="BO409">
        <v>1</v>
      </c>
      <c r="BP409">
        <v>2</v>
      </c>
      <c r="BQ409">
        <v>0</v>
      </c>
      <c r="BR409">
        <v>1</v>
      </c>
    </row>
    <row r="410" spans="1:46" ht="12.75">
      <c r="A410" s="1" t="s">
        <v>224</v>
      </c>
      <c r="B410" s="1" t="str">
        <f>IF(('soupiska týmy'!$F$28&gt;=8),'soupiska týmy'!$B$8,"")</f>
        <v>Washington Capitals</v>
      </c>
      <c r="C410" s="16" t="s">
        <v>19</v>
      </c>
      <c r="D410" s="7" t="s">
        <v>327</v>
      </c>
      <c r="E410" s="1">
        <v>3</v>
      </c>
      <c r="F410" s="16" t="s">
        <v>23</v>
      </c>
      <c r="G410" s="19">
        <v>4</v>
      </c>
      <c r="H410" t="s">
        <v>53</v>
      </c>
      <c r="I410" s="3">
        <f t="shared" si="156"/>
        <v>1</v>
      </c>
      <c r="J410" s="3">
        <f t="shared" si="157"/>
      </c>
      <c r="K410" s="3">
        <f t="shared" si="158"/>
      </c>
      <c r="L410" s="3">
        <f t="shared" si="159"/>
        <v>1</v>
      </c>
      <c r="M410" s="3">
        <f t="shared" si="160"/>
      </c>
      <c r="N410" s="3">
        <f t="shared" si="161"/>
      </c>
      <c r="O410" s="2">
        <f t="shared" si="164"/>
        <v>2</v>
      </c>
      <c r="P410" s="2">
        <f t="shared" si="165"/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1</v>
      </c>
      <c r="Z410" s="3">
        <v>0</v>
      </c>
      <c r="AA410" s="3">
        <v>0</v>
      </c>
      <c r="AB410" s="3">
        <v>0</v>
      </c>
      <c r="AC410" s="3">
        <v>1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1</v>
      </c>
      <c r="AJ410" s="3">
        <v>0</v>
      </c>
      <c r="AK410" s="3">
        <v>1</v>
      </c>
      <c r="AL410" s="3">
        <v>0</v>
      </c>
      <c r="AM410" s="3">
        <v>1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2">
        <f t="shared" si="162"/>
        <v>0</v>
      </c>
      <c r="AT410" s="2">
        <f t="shared" si="163"/>
        <v>0</v>
      </c>
    </row>
    <row r="411" spans="1:70" ht="12.75">
      <c r="A411" s="1" t="s">
        <v>69</v>
      </c>
      <c r="B411" s="1" t="str">
        <f>IF(('soupiska týmy'!$F$28&gt;=8),'soupiska týmy'!$B$8,"")</f>
        <v>Washington Capitals</v>
      </c>
      <c r="C411" s="16" t="s">
        <v>19</v>
      </c>
      <c r="D411" s="7" t="s">
        <v>323</v>
      </c>
      <c r="E411" s="1">
        <v>5</v>
      </c>
      <c r="F411" s="16" t="s">
        <v>23</v>
      </c>
      <c r="G411" s="19">
        <v>2</v>
      </c>
      <c r="I411" s="3">
        <f t="shared" si="156"/>
        <v>1</v>
      </c>
      <c r="J411" s="3">
        <f t="shared" si="157"/>
        <v>1</v>
      </c>
      <c r="K411" s="3">
        <f t="shared" si="158"/>
      </c>
      <c r="L411" s="3">
        <f t="shared" si="159"/>
      </c>
      <c r="M411" s="3">
        <f t="shared" si="160"/>
      </c>
      <c r="N411" s="3">
        <f t="shared" si="161"/>
      </c>
      <c r="O411" s="2">
        <f t="shared" si="164"/>
        <v>0</v>
      </c>
      <c r="P411" s="2">
        <f t="shared" si="165"/>
        <v>0</v>
      </c>
      <c r="Q411" s="3">
        <v>0</v>
      </c>
      <c r="R411" s="3">
        <v>0</v>
      </c>
      <c r="S411" s="3">
        <v>0</v>
      </c>
      <c r="T411" s="3">
        <v>0</v>
      </c>
      <c r="AS411" s="2">
        <f t="shared" si="162"/>
        <v>0</v>
      </c>
      <c r="AT411" s="2">
        <f t="shared" si="163"/>
        <v>1</v>
      </c>
      <c r="AU411">
        <v>3</v>
      </c>
      <c r="AV411">
        <v>1</v>
      </c>
      <c r="AW411">
        <v>0</v>
      </c>
      <c r="AX411">
        <v>0</v>
      </c>
      <c r="AY411">
        <v>1</v>
      </c>
      <c r="AZ411">
        <v>0</v>
      </c>
      <c r="BA411">
        <v>0</v>
      </c>
      <c r="BB411">
        <v>1</v>
      </c>
      <c r="BC411">
        <v>1</v>
      </c>
      <c r="BD411">
        <v>1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1</v>
      </c>
      <c r="BQ411">
        <v>0</v>
      </c>
      <c r="BR411">
        <v>0</v>
      </c>
    </row>
    <row r="412" spans="1:46" ht="12.75">
      <c r="A412" s="1" t="s">
        <v>79</v>
      </c>
      <c r="B412" s="1" t="str">
        <f>IF(('soupiska týmy'!$F$28&gt;=8),'soupiska týmy'!$B$8,"")</f>
        <v>Washington Capitals</v>
      </c>
      <c r="C412" s="16" t="s">
        <v>19</v>
      </c>
      <c r="D412" s="7" t="s">
        <v>325</v>
      </c>
      <c r="E412" s="1">
        <v>1</v>
      </c>
      <c r="F412" s="16" t="s">
        <v>23</v>
      </c>
      <c r="G412" s="19">
        <v>3</v>
      </c>
      <c r="I412" s="3">
        <f t="shared" si="156"/>
        <v>1</v>
      </c>
      <c r="J412" s="3">
        <f t="shared" si="157"/>
      </c>
      <c r="K412" s="3">
        <f t="shared" si="158"/>
      </c>
      <c r="L412" s="3">
        <f t="shared" si="159"/>
      </c>
      <c r="M412" s="3">
        <f t="shared" si="160"/>
        <v>1</v>
      </c>
      <c r="N412" s="3">
        <f t="shared" si="161"/>
      </c>
      <c r="O412" s="2">
        <f t="shared" si="164"/>
        <v>0</v>
      </c>
      <c r="P412" s="2">
        <f t="shared" si="165"/>
        <v>2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1</v>
      </c>
      <c r="Y412" s="3">
        <v>0</v>
      </c>
      <c r="Z412" s="3">
        <v>1</v>
      </c>
      <c r="AA412" s="3">
        <v>0</v>
      </c>
      <c r="AB412" s="3">
        <v>0</v>
      </c>
      <c r="AC412" s="3">
        <v>1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1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2">
        <f t="shared" si="162"/>
        <v>0</v>
      </c>
      <c r="AT412" s="2">
        <f t="shared" si="163"/>
        <v>0</v>
      </c>
    </row>
    <row r="413" spans="1:70" ht="12.75">
      <c r="A413" s="1" t="s">
        <v>87</v>
      </c>
      <c r="B413" s="1" t="str">
        <f>IF(('soupiska týmy'!$F$28&gt;=8),'soupiska týmy'!$B$8,"")</f>
        <v>Washington Capitals</v>
      </c>
      <c r="C413" s="16" t="s">
        <v>19</v>
      </c>
      <c r="D413" s="7" t="s">
        <v>322</v>
      </c>
      <c r="E413" s="1">
        <v>4</v>
      </c>
      <c r="F413" s="16" t="s">
        <v>23</v>
      </c>
      <c r="G413" s="19">
        <v>3</v>
      </c>
      <c r="H413" t="s">
        <v>53</v>
      </c>
      <c r="I413" s="3">
        <f t="shared" si="156"/>
        <v>1</v>
      </c>
      <c r="J413" s="3">
        <f t="shared" si="157"/>
      </c>
      <c r="K413" s="3">
        <f t="shared" si="158"/>
        <v>1</v>
      </c>
      <c r="L413" s="3">
        <f t="shared" si="159"/>
      </c>
      <c r="M413" s="3">
        <f t="shared" si="160"/>
      </c>
      <c r="N413" s="3">
        <f t="shared" si="161"/>
      </c>
      <c r="O413" s="2">
        <f t="shared" si="164"/>
        <v>0</v>
      </c>
      <c r="P413" s="2">
        <f t="shared" si="165"/>
        <v>0</v>
      </c>
      <c r="Q413" s="3">
        <v>0</v>
      </c>
      <c r="R413" s="3">
        <v>0</v>
      </c>
      <c r="S413" s="3">
        <v>0</v>
      </c>
      <c r="T413" s="3">
        <v>0</v>
      </c>
      <c r="U413" s="3"/>
      <c r="V413" s="3"/>
      <c r="W413" s="3"/>
      <c r="X413" s="3"/>
      <c r="Y413" s="3"/>
      <c r="Z413" s="3"/>
      <c r="AA413" s="3"/>
      <c r="AB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2">
        <f t="shared" si="162"/>
        <v>1</v>
      </c>
      <c r="AT413" s="2">
        <f t="shared" si="163"/>
        <v>3</v>
      </c>
      <c r="AU413">
        <v>2</v>
      </c>
      <c r="AV413">
        <v>0</v>
      </c>
      <c r="AW413">
        <v>0</v>
      </c>
      <c r="AX413">
        <v>0</v>
      </c>
      <c r="AY413">
        <v>1</v>
      </c>
      <c r="AZ413">
        <v>1</v>
      </c>
      <c r="BA413">
        <v>0</v>
      </c>
      <c r="BB413">
        <v>1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1</v>
      </c>
      <c r="BI413">
        <v>0</v>
      </c>
      <c r="BJ413">
        <v>0</v>
      </c>
      <c r="BK413">
        <v>0</v>
      </c>
      <c r="BL413">
        <v>1</v>
      </c>
      <c r="BM413">
        <v>1</v>
      </c>
      <c r="BN413">
        <v>1</v>
      </c>
      <c r="BO413">
        <v>1</v>
      </c>
      <c r="BP413">
        <v>0</v>
      </c>
      <c r="BQ413">
        <v>0</v>
      </c>
      <c r="BR413">
        <v>1</v>
      </c>
    </row>
    <row r="414" spans="1:46" ht="12.75">
      <c r="A414" s="1" t="s">
        <v>97</v>
      </c>
      <c r="B414" s="1" t="str">
        <f>IF(('soupiska týmy'!$F$28&gt;=8),'soupiska týmy'!$B$8,"")</f>
        <v>Washington Capitals</v>
      </c>
      <c r="C414" s="16" t="s">
        <v>19</v>
      </c>
      <c r="D414" s="7" t="s">
        <v>328</v>
      </c>
      <c r="E414" s="1">
        <v>7</v>
      </c>
      <c r="F414" s="16" t="s">
        <v>23</v>
      </c>
      <c r="G414" s="19">
        <v>2</v>
      </c>
      <c r="I414" s="3">
        <f t="shared" si="156"/>
        <v>1</v>
      </c>
      <c r="J414" s="3">
        <f t="shared" si="157"/>
        <v>1</v>
      </c>
      <c r="K414" s="3">
        <f t="shared" si="158"/>
      </c>
      <c r="L414" s="3">
        <f t="shared" si="159"/>
      </c>
      <c r="M414" s="3">
        <f t="shared" si="160"/>
      </c>
      <c r="N414" s="3">
        <f t="shared" si="161"/>
      </c>
      <c r="O414" s="2">
        <f t="shared" si="164"/>
        <v>3</v>
      </c>
      <c r="P414" s="2">
        <f t="shared" si="165"/>
        <v>1</v>
      </c>
      <c r="Q414" s="3">
        <v>0</v>
      </c>
      <c r="R414" s="3">
        <v>0</v>
      </c>
      <c r="S414" s="3">
        <v>0</v>
      </c>
      <c r="T414" s="3">
        <v>0</v>
      </c>
      <c r="U414" s="3">
        <v>1</v>
      </c>
      <c r="V414" s="3">
        <v>1</v>
      </c>
      <c r="W414" s="3">
        <v>0</v>
      </c>
      <c r="X414" s="3">
        <v>0</v>
      </c>
      <c r="Y414" s="3">
        <v>1</v>
      </c>
      <c r="Z414" s="3">
        <v>0</v>
      </c>
      <c r="AA414" s="3">
        <v>0</v>
      </c>
      <c r="AB414" s="3">
        <v>0</v>
      </c>
      <c r="AC414" s="3">
        <v>5</v>
      </c>
      <c r="AD414" s="3">
        <v>1</v>
      </c>
      <c r="AE414" s="3">
        <v>1</v>
      </c>
      <c r="AF414" s="3">
        <v>1</v>
      </c>
      <c r="AG414" s="3">
        <v>0</v>
      </c>
      <c r="AH414" s="3">
        <v>0</v>
      </c>
      <c r="AI414" s="3">
        <v>1</v>
      </c>
      <c r="AJ414" s="3">
        <v>0</v>
      </c>
      <c r="AK414" s="3">
        <v>0</v>
      </c>
      <c r="AL414" s="3">
        <v>0</v>
      </c>
      <c r="AM414" s="3">
        <v>1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2">
        <f t="shared" si="162"/>
        <v>0</v>
      </c>
      <c r="AT414" s="2">
        <f t="shared" si="163"/>
        <v>0</v>
      </c>
    </row>
    <row r="415" spans="1:46" ht="12.75">
      <c r="A415" s="1" t="s">
        <v>11</v>
      </c>
      <c r="B415" s="1" t="str">
        <f>IF(('soupiska týmy'!$F$28&gt;=8),'soupiska týmy'!$B$8,"")</f>
        <v>Washington Capitals</v>
      </c>
      <c r="C415" s="16" t="s">
        <v>19</v>
      </c>
      <c r="D415" s="7" t="s">
        <v>326</v>
      </c>
      <c r="E415" s="1">
        <v>2</v>
      </c>
      <c r="F415" s="16" t="s">
        <v>23</v>
      </c>
      <c r="G415" s="19">
        <v>8</v>
      </c>
      <c r="I415" s="3">
        <f t="shared" si="156"/>
        <v>1</v>
      </c>
      <c r="J415" s="3">
        <f t="shared" si="157"/>
      </c>
      <c r="K415" s="3">
        <f t="shared" si="158"/>
      </c>
      <c r="L415" s="3">
        <f t="shared" si="159"/>
      </c>
      <c r="M415" s="3">
        <f t="shared" si="160"/>
        <v>1</v>
      </c>
      <c r="N415" s="3">
        <f t="shared" si="161"/>
      </c>
      <c r="O415" s="2">
        <f t="shared" si="164"/>
        <v>1</v>
      </c>
      <c r="P415" s="2">
        <f t="shared" si="165"/>
        <v>3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1</v>
      </c>
      <c r="X415" s="3">
        <v>0</v>
      </c>
      <c r="Y415" s="3">
        <v>1</v>
      </c>
      <c r="Z415" s="3">
        <v>0</v>
      </c>
      <c r="AA415" s="3">
        <v>0</v>
      </c>
      <c r="AB415" s="3">
        <v>0</v>
      </c>
      <c r="AC415" s="3">
        <v>1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2</v>
      </c>
      <c r="AK415" s="3">
        <v>0</v>
      </c>
      <c r="AL415" s="3">
        <v>0</v>
      </c>
      <c r="AM415" s="3">
        <v>0</v>
      </c>
      <c r="AN415" s="3">
        <v>1</v>
      </c>
      <c r="AO415" s="3">
        <v>0</v>
      </c>
      <c r="AP415" s="3">
        <v>0</v>
      </c>
      <c r="AQ415" s="3">
        <v>0</v>
      </c>
      <c r="AR415" s="3">
        <v>0</v>
      </c>
      <c r="AS415" s="2">
        <f t="shared" si="162"/>
        <v>0</v>
      </c>
      <c r="AT415" s="2">
        <f t="shared" si="163"/>
        <v>0</v>
      </c>
    </row>
    <row r="416" spans="1:46" ht="12.75">
      <c r="A416" s="1" t="s">
        <v>22</v>
      </c>
      <c r="B416" s="1" t="str">
        <f>IF(('soupiska týmy'!$F$28&gt;=8),'soupiska týmy'!$B$8,"")</f>
        <v>Washington Capitals</v>
      </c>
      <c r="C416" s="16" t="s">
        <v>19</v>
      </c>
      <c r="D416" s="7" t="s">
        <v>323</v>
      </c>
      <c r="E416" s="1">
        <v>4</v>
      </c>
      <c r="F416" s="16" t="s">
        <v>23</v>
      </c>
      <c r="G416" s="19">
        <v>3</v>
      </c>
      <c r="I416" s="3">
        <f t="shared" si="156"/>
        <v>1</v>
      </c>
      <c r="J416" s="3">
        <f t="shared" si="157"/>
        <v>1</v>
      </c>
      <c r="K416" s="3">
        <f t="shared" si="158"/>
      </c>
      <c r="L416" s="3">
        <f t="shared" si="159"/>
      </c>
      <c r="M416" s="3">
        <f t="shared" si="160"/>
      </c>
      <c r="N416" s="3">
        <f t="shared" si="161"/>
      </c>
      <c r="O416" s="2">
        <f t="shared" si="164"/>
        <v>0</v>
      </c>
      <c r="P416" s="2">
        <f t="shared" si="165"/>
        <v>2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2</v>
      </c>
      <c r="AD416" s="3">
        <v>0</v>
      </c>
      <c r="AE416" s="3">
        <v>0</v>
      </c>
      <c r="AF416" s="3">
        <v>1</v>
      </c>
      <c r="AG416" s="3">
        <v>0</v>
      </c>
      <c r="AH416" s="3">
        <v>0</v>
      </c>
      <c r="AI416" s="3">
        <v>0</v>
      </c>
      <c r="AJ416" s="3">
        <v>1</v>
      </c>
      <c r="AK416" s="3">
        <v>1</v>
      </c>
      <c r="AL416" s="3">
        <v>0</v>
      </c>
      <c r="AM416" s="3">
        <v>0</v>
      </c>
      <c r="AN416" s="3">
        <v>0</v>
      </c>
      <c r="AO416" s="3">
        <v>1</v>
      </c>
      <c r="AP416" s="3">
        <v>0</v>
      </c>
      <c r="AQ416" s="3">
        <v>0</v>
      </c>
      <c r="AR416" s="3">
        <v>0</v>
      </c>
      <c r="AS416" s="2">
        <f t="shared" si="162"/>
        <v>0</v>
      </c>
      <c r="AT416" s="2">
        <f t="shared" si="163"/>
        <v>0</v>
      </c>
    </row>
    <row r="417" spans="1:70" ht="12.75">
      <c r="A417" s="1" t="s">
        <v>36</v>
      </c>
      <c r="B417" s="1" t="str">
        <f>IF(('soupiska týmy'!$F$28&gt;=8),'soupiska týmy'!$B$8,"")</f>
        <v>Washington Capitals</v>
      </c>
      <c r="C417" s="16" t="s">
        <v>19</v>
      </c>
      <c r="D417" s="7" t="s">
        <v>327</v>
      </c>
      <c r="E417" s="1">
        <v>4</v>
      </c>
      <c r="F417" s="16" t="s">
        <v>23</v>
      </c>
      <c r="G417" s="19">
        <v>5</v>
      </c>
      <c r="I417" s="3">
        <f t="shared" si="156"/>
        <v>1</v>
      </c>
      <c r="J417" s="3">
        <f t="shared" si="157"/>
      </c>
      <c r="K417" s="3">
        <f t="shared" si="158"/>
      </c>
      <c r="L417" s="3">
        <f t="shared" si="159"/>
      </c>
      <c r="M417" s="3">
        <f t="shared" si="160"/>
        <v>1</v>
      </c>
      <c r="N417" s="3">
        <f t="shared" si="161"/>
      </c>
      <c r="O417" s="2">
        <f t="shared" si="164"/>
        <v>0</v>
      </c>
      <c r="P417" s="2">
        <f t="shared" si="165"/>
        <v>0</v>
      </c>
      <c r="Q417" s="3">
        <v>0</v>
      </c>
      <c r="R417" s="3">
        <v>0</v>
      </c>
      <c r="S417" s="3">
        <v>0</v>
      </c>
      <c r="T417" s="3">
        <v>0</v>
      </c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2">
        <f t="shared" si="162"/>
        <v>1</v>
      </c>
      <c r="AT417" s="2">
        <f t="shared" si="163"/>
        <v>3</v>
      </c>
      <c r="AU417">
        <v>2</v>
      </c>
      <c r="AV417">
        <v>0</v>
      </c>
      <c r="AW417">
        <v>0</v>
      </c>
      <c r="AX417">
        <v>0</v>
      </c>
      <c r="AY417">
        <v>1</v>
      </c>
      <c r="AZ417">
        <v>1</v>
      </c>
      <c r="BA417">
        <v>0</v>
      </c>
      <c r="BB417">
        <v>1</v>
      </c>
      <c r="BC417">
        <v>0</v>
      </c>
      <c r="BD417">
        <v>1</v>
      </c>
      <c r="BE417">
        <v>0</v>
      </c>
      <c r="BF417">
        <v>1</v>
      </c>
      <c r="BG417">
        <v>1</v>
      </c>
      <c r="BH417">
        <v>0</v>
      </c>
      <c r="BI417">
        <v>1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1</v>
      </c>
      <c r="BQ417">
        <v>0</v>
      </c>
      <c r="BR417">
        <v>1</v>
      </c>
    </row>
    <row r="418" spans="1:46" ht="12.75">
      <c r="A418" s="1" t="s">
        <v>59</v>
      </c>
      <c r="B418" s="1" t="str">
        <f>IF(('soupiska týmy'!$F$28&gt;=8),'soupiska týmy'!$B$8,"")</f>
        <v>Washington Capitals</v>
      </c>
      <c r="C418" s="16" t="s">
        <v>19</v>
      </c>
      <c r="D418" s="7" t="s">
        <v>321</v>
      </c>
      <c r="E418" s="1">
        <v>2</v>
      </c>
      <c r="F418" s="16" t="s">
        <v>23</v>
      </c>
      <c r="G418" s="19">
        <v>5</v>
      </c>
      <c r="I418" s="3">
        <f t="shared" si="156"/>
        <v>1</v>
      </c>
      <c r="J418" s="3">
        <f t="shared" si="157"/>
      </c>
      <c r="K418" s="3">
        <f t="shared" si="158"/>
      </c>
      <c r="L418" s="3">
        <f t="shared" si="159"/>
      </c>
      <c r="M418" s="3">
        <f t="shared" si="160"/>
        <v>1</v>
      </c>
      <c r="N418" s="3">
        <f t="shared" si="161"/>
      </c>
      <c r="O418" s="2">
        <f t="shared" si="164"/>
        <v>0</v>
      </c>
      <c r="P418" s="2">
        <f t="shared" si="165"/>
        <v>4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1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2</v>
      </c>
      <c r="AG418" s="3">
        <v>0</v>
      </c>
      <c r="AH418" s="3">
        <v>1</v>
      </c>
      <c r="AI418" s="3">
        <v>0</v>
      </c>
      <c r="AJ418" s="3">
        <v>0</v>
      </c>
      <c r="AK418" s="3">
        <v>1</v>
      </c>
      <c r="AL418" s="3">
        <v>0</v>
      </c>
      <c r="AM418" s="3">
        <v>0</v>
      </c>
      <c r="AN418" s="3">
        <v>1</v>
      </c>
      <c r="AO418" s="3">
        <v>0</v>
      </c>
      <c r="AP418" s="3">
        <v>1</v>
      </c>
      <c r="AQ418" s="3">
        <v>0</v>
      </c>
      <c r="AR418" s="3">
        <v>1</v>
      </c>
      <c r="AS418" s="2">
        <f t="shared" si="162"/>
        <v>0</v>
      </c>
      <c r="AT418" s="2">
        <f t="shared" si="163"/>
        <v>0</v>
      </c>
    </row>
    <row r="419" spans="1:70" ht="12.75">
      <c r="A419" s="1" t="s">
        <v>130</v>
      </c>
      <c r="B419" s="1" t="str">
        <f>IF(('soupiska týmy'!$F$28&gt;=8),'soupiska týmy'!$B$8,"")</f>
        <v>Washington Capitals</v>
      </c>
      <c r="C419" s="16" t="s">
        <v>19</v>
      </c>
      <c r="D419" s="7" t="s">
        <v>325</v>
      </c>
      <c r="E419" s="1">
        <v>1</v>
      </c>
      <c r="F419" s="16" t="s">
        <v>23</v>
      </c>
      <c r="G419" s="19">
        <v>4</v>
      </c>
      <c r="I419" s="3">
        <f t="shared" si="156"/>
        <v>1</v>
      </c>
      <c r="J419" s="3">
        <f t="shared" si="157"/>
      </c>
      <c r="K419" s="3">
        <f t="shared" si="158"/>
      </c>
      <c r="L419" s="3">
        <f t="shared" si="159"/>
      </c>
      <c r="M419" s="3">
        <f t="shared" si="160"/>
        <v>1</v>
      </c>
      <c r="N419" s="3">
        <f t="shared" si="161"/>
      </c>
      <c r="O419" s="2">
        <f t="shared" si="164"/>
        <v>0</v>
      </c>
      <c r="P419" s="2">
        <f t="shared" si="165"/>
        <v>0</v>
      </c>
      <c r="Q419" s="3">
        <v>0</v>
      </c>
      <c r="R419" s="3">
        <v>0</v>
      </c>
      <c r="S419" s="3">
        <v>0</v>
      </c>
      <c r="T419" s="3">
        <v>0</v>
      </c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2">
        <f t="shared" si="162"/>
        <v>0</v>
      </c>
      <c r="AT419" s="2">
        <f t="shared" si="163"/>
        <v>4</v>
      </c>
      <c r="AU419">
        <v>0</v>
      </c>
      <c r="AV419">
        <v>0</v>
      </c>
      <c r="AW419">
        <v>0</v>
      </c>
      <c r="AX419">
        <v>1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1</v>
      </c>
      <c r="BE419">
        <v>0</v>
      </c>
      <c r="BF419">
        <v>2</v>
      </c>
      <c r="BG419">
        <v>0</v>
      </c>
      <c r="BH419">
        <v>0</v>
      </c>
      <c r="BI419">
        <v>0</v>
      </c>
      <c r="BJ419">
        <v>0</v>
      </c>
      <c r="BK419">
        <v>1</v>
      </c>
      <c r="BL419">
        <v>0</v>
      </c>
      <c r="BM419">
        <v>0</v>
      </c>
      <c r="BN419">
        <v>1</v>
      </c>
      <c r="BO419">
        <v>0</v>
      </c>
      <c r="BP419">
        <v>0</v>
      </c>
      <c r="BQ419">
        <v>0</v>
      </c>
      <c r="BR419">
        <v>0</v>
      </c>
    </row>
    <row r="420" spans="1:46" ht="12.75">
      <c r="A420" s="1" t="s">
        <v>17</v>
      </c>
      <c r="B420" s="1" t="str">
        <f>IF(('soupiska týmy'!$F$28&gt;=8),'soupiska týmy'!$B$8,"")</f>
        <v>Washington Capitals</v>
      </c>
      <c r="C420" s="16" t="s">
        <v>19</v>
      </c>
      <c r="D420" s="7" t="s">
        <v>322</v>
      </c>
      <c r="E420" s="1">
        <v>5</v>
      </c>
      <c r="F420" s="16" t="s">
        <v>23</v>
      </c>
      <c r="G420" s="19">
        <v>1</v>
      </c>
      <c r="I420" s="3">
        <f t="shared" si="156"/>
        <v>1</v>
      </c>
      <c r="J420" s="3">
        <f t="shared" si="157"/>
        <v>1</v>
      </c>
      <c r="K420" s="3">
        <f t="shared" si="158"/>
      </c>
      <c r="L420" s="3">
        <f t="shared" si="159"/>
      </c>
      <c r="M420" s="3">
        <f t="shared" si="160"/>
      </c>
      <c r="N420" s="3">
        <f t="shared" si="161"/>
      </c>
      <c r="O420" s="2">
        <f t="shared" si="164"/>
        <v>2</v>
      </c>
      <c r="P420" s="2">
        <f t="shared" si="165"/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1</v>
      </c>
      <c r="AB420" s="3">
        <v>0</v>
      </c>
      <c r="AC420" s="3">
        <v>2</v>
      </c>
      <c r="AD420" s="3">
        <v>2</v>
      </c>
      <c r="AE420" s="3">
        <v>0</v>
      </c>
      <c r="AF420" s="3">
        <v>0</v>
      </c>
      <c r="AG420" s="3">
        <v>0</v>
      </c>
      <c r="AH420" s="3">
        <v>2</v>
      </c>
      <c r="AI420" s="3">
        <v>0</v>
      </c>
      <c r="AJ420" s="3">
        <v>0</v>
      </c>
      <c r="AK420" s="3">
        <v>1</v>
      </c>
      <c r="AL420" s="3">
        <v>1</v>
      </c>
      <c r="AM420" s="3">
        <v>0</v>
      </c>
      <c r="AN420" s="3">
        <v>0</v>
      </c>
      <c r="AO420" s="3">
        <v>2</v>
      </c>
      <c r="AP420" s="3">
        <v>1</v>
      </c>
      <c r="AQ420" s="3">
        <v>1</v>
      </c>
      <c r="AR420" s="3">
        <v>0</v>
      </c>
      <c r="AS420" s="2">
        <f t="shared" si="162"/>
        <v>0</v>
      </c>
      <c r="AT420" s="2">
        <f t="shared" si="163"/>
        <v>0</v>
      </c>
    </row>
    <row r="421" spans="1:70" ht="12.75">
      <c r="A421" s="1" t="s">
        <v>43</v>
      </c>
      <c r="B421" s="1" t="str">
        <f>IF(('soupiska týmy'!$F$28&gt;=8),'soupiska týmy'!$B$8,"")</f>
        <v>Washington Capitals</v>
      </c>
      <c r="C421" s="16" t="s">
        <v>19</v>
      </c>
      <c r="D421" s="7" t="s">
        <v>326</v>
      </c>
      <c r="E421" s="1">
        <v>2</v>
      </c>
      <c r="F421" s="16" t="s">
        <v>23</v>
      </c>
      <c r="G421" s="19">
        <v>1</v>
      </c>
      <c r="I421" s="3">
        <f t="shared" si="156"/>
        <v>1</v>
      </c>
      <c r="J421" s="3">
        <f t="shared" si="157"/>
        <v>1</v>
      </c>
      <c r="K421" s="3">
        <f t="shared" si="158"/>
      </c>
      <c r="L421" s="3">
        <f t="shared" si="159"/>
      </c>
      <c r="M421" s="3">
        <f t="shared" si="160"/>
      </c>
      <c r="N421" s="3">
        <f t="shared" si="161"/>
      </c>
      <c r="O421" s="2">
        <f t="shared" si="164"/>
        <v>0</v>
      </c>
      <c r="P421" s="2">
        <f t="shared" si="165"/>
        <v>0</v>
      </c>
      <c r="Q421" s="3">
        <v>0</v>
      </c>
      <c r="R421" s="3">
        <v>0</v>
      </c>
      <c r="S421" s="3">
        <v>0</v>
      </c>
      <c r="T421" s="3">
        <v>0</v>
      </c>
      <c r="AS421" s="2">
        <f t="shared" si="162"/>
        <v>1</v>
      </c>
      <c r="AT421" s="2">
        <f t="shared" si="163"/>
        <v>0</v>
      </c>
      <c r="AU421">
        <v>0</v>
      </c>
      <c r="AV421">
        <v>0</v>
      </c>
      <c r="AW421">
        <v>0</v>
      </c>
      <c r="AX421">
        <v>0</v>
      </c>
      <c r="AY421">
        <v>1</v>
      </c>
      <c r="AZ421">
        <v>0</v>
      </c>
      <c r="BA421">
        <v>0</v>
      </c>
      <c r="BB421">
        <v>0</v>
      </c>
      <c r="BC421">
        <v>0</v>
      </c>
      <c r="BD421">
        <v>1</v>
      </c>
      <c r="BE421">
        <v>0</v>
      </c>
      <c r="BF421">
        <v>0</v>
      </c>
      <c r="BG421">
        <v>1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1</v>
      </c>
      <c r="BQ421">
        <v>1</v>
      </c>
      <c r="BR421">
        <v>0</v>
      </c>
    </row>
    <row r="422" spans="1:70" ht="12.75">
      <c r="A422" s="1" t="s">
        <v>58</v>
      </c>
      <c r="B422" s="1" t="str">
        <f>IF(('soupiska týmy'!$F$28&gt;=8),'soupiska týmy'!$B$8,"")</f>
        <v>Washington Capitals</v>
      </c>
      <c r="C422" s="16" t="s">
        <v>19</v>
      </c>
      <c r="D422" s="7" t="s">
        <v>328</v>
      </c>
      <c r="E422" s="1">
        <v>2</v>
      </c>
      <c r="F422" s="16" t="s">
        <v>23</v>
      </c>
      <c r="G422" s="19">
        <v>3</v>
      </c>
      <c r="H422" t="s">
        <v>53</v>
      </c>
      <c r="I422" s="3">
        <f t="shared" si="156"/>
        <v>1</v>
      </c>
      <c r="J422" s="3">
        <f t="shared" si="157"/>
      </c>
      <c r="K422" s="3">
        <f t="shared" si="158"/>
      </c>
      <c r="L422" s="3">
        <f t="shared" si="159"/>
        <v>1</v>
      </c>
      <c r="M422" s="3">
        <f t="shared" si="160"/>
      </c>
      <c r="N422" s="3">
        <f t="shared" si="161"/>
      </c>
      <c r="O422" s="2">
        <f t="shared" si="164"/>
        <v>0</v>
      </c>
      <c r="P422" s="2">
        <f t="shared" si="165"/>
        <v>0</v>
      </c>
      <c r="Q422" s="3">
        <v>0</v>
      </c>
      <c r="R422" s="3">
        <v>0</v>
      </c>
      <c r="S422" s="3">
        <v>0</v>
      </c>
      <c r="T422" s="3">
        <v>0</v>
      </c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2">
        <f t="shared" si="162"/>
        <v>1</v>
      </c>
      <c r="AT422" s="2">
        <f t="shared" si="163"/>
        <v>2</v>
      </c>
      <c r="AU422">
        <v>0</v>
      </c>
      <c r="AV422">
        <v>1</v>
      </c>
      <c r="AW422">
        <v>0</v>
      </c>
      <c r="AX422">
        <v>0</v>
      </c>
      <c r="AY422">
        <v>2</v>
      </c>
      <c r="AZ422">
        <v>0</v>
      </c>
      <c r="BA422">
        <v>1</v>
      </c>
      <c r="BB422">
        <v>1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1</v>
      </c>
      <c r="BI422">
        <v>0</v>
      </c>
      <c r="BJ422">
        <v>1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</row>
    <row r="423" spans="1:70" ht="12.75">
      <c r="A423" s="1" t="s">
        <v>244</v>
      </c>
      <c r="B423" s="1" t="str">
        <f>IF(('soupiska týmy'!$F$28&gt;=8),'soupiska týmy'!$B$8,"")</f>
        <v>Washington Capitals</v>
      </c>
      <c r="C423" s="16" t="s">
        <v>19</v>
      </c>
      <c r="D423" s="7" t="s">
        <v>323</v>
      </c>
      <c r="E423" s="1">
        <v>1</v>
      </c>
      <c r="F423" s="16" t="s">
        <v>23</v>
      </c>
      <c r="G423" s="19">
        <v>2</v>
      </c>
      <c r="I423" s="3">
        <f t="shared" si="156"/>
        <v>1</v>
      </c>
      <c r="J423" s="3">
        <f t="shared" si="157"/>
      </c>
      <c r="K423" s="3">
        <f t="shared" si="158"/>
      </c>
      <c r="L423" s="3">
        <f t="shared" si="159"/>
      </c>
      <c r="M423" s="3">
        <f t="shared" si="160"/>
        <v>1</v>
      </c>
      <c r="N423" s="3">
        <f t="shared" si="161"/>
      </c>
      <c r="O423" s="2">
        <f t="shared" si="164"/>
        <v>0</v>
      </c>
      <c r="P423" s="2">
        <f t="shared" si="165"/>
        <v>0</v>
      </c>
      <c r="Q423" s="3">
        <v>0</v>
      </c>
      <c r="R423" s="3">
        <v>0</v>
      </c>
      <c r="S423" s="3">
        <v>0</v>
      </c>
      <c r="T423" s="3">
        <v>0</v>
      </c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2">
        <f t="shared" si="162"/>
        <v>1</v>
      </c>
      <c r="AT423" s="2">
        <f t="shared" si="163"/>
        <v>2</v>
      </c>
      <c r="AU423">
        <v>0</v>
      </c>
      <c r="AV423">
        <v>0</v>
      </c>
      <c r="AW423">
        <v>0</v>
      </c>
      <c r="AX423">
        <v>1</v>
      </c>
      <c r="AY423">
        <v>0</v>
      </c>
      <c r="AZ423">
        <v>0</v>
      </c>
      <c r="BA423">
        <v>0</v>
      </c>
      <c r="BB423">
        <v>1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1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1</v>
      </c>
      <c r="BP423">
        <v>0</v>
      </c>
      <c r="BQ423">
        <v>0</v>
      </c>
      <c r="BR423">
        <v>0</v>
      </c>
    </row>
    <row r="424" spans="1:46" ht="12.75">
      <c r="A424" s="1" t="s">
        <v>238</v>
      </c>
      <c r="B424" s="1" t="str">
        <f>IF(('soupiska týmy'!$F$28&gt;=8),'soupiska týmy'!$B$8,"")</f>
        <v>Washington Capitals</v>
      </c>
      <c r="C424" s="16" t="s">
        <v>19</v>
      </c>
      <c r="D424" s="7" t="s">
        <v>327</v>
      </c>
      <c r="E424" s="1">
        <v>2</v>
      </c>
      <c r="F424" s="16" t="s">
        <v>23</v>
      </c>
      <c r="G424" s="19">
        <v>8</v>
      </c>
      <c r="I424" s="3">
        <f t="shared" si="156"/>
        <v>1</v>
      </c>
      <c r="J424" s="3">
        <f t="shared" si="157"/>
      </c>
      <c r="K424" s="3">
        <f t="shared" si="158"/>
      </c>
      <c r="L424" s="3">
        <f t="shared" si="159"/>
      </c>
      <c r="M424" s="3">
        <f t="shared" si="160"/>
        <v>1</v>
      </c>
      <c r="N424" s="3">
        <f t="shared" si="161"/>
      </c>
      <c r="O424" s="2">
        <f t="shared" si="164"/>
        <v>0</v>
      </c>
      <c r="P424" s="2">
        <f t="shared" si="165"/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1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2</v>
      </c>
      <c r="AH424" s="3">
        <v>0</v>
      </c>
      <c r="AI424" s="3">
        <v>0</v>
      </c>
      <c r="AJ424" s="3">
        <v>0</v>
      </c>
      <c r="AK424" s="3">
        <v>0</v>
      </c>
      <c r="AL424" s="3">
        <v>1</v>
      </c>
      <c r="AM424" s="3">
        <v>0</v>
      </c>
      <c r="AN424" s="3">
        <v>0</v>
      </c>
      <c r="AO424" s="3">
        <v>0</v>
      </c>
      <c r="AP424" s="3">
        <v>1</v>
      </c>
      <c r="AQ424" s="3">
        <v>0</v>
      </c>
      <c r="AR424" s="3">
        <v>0</v>
      </c>
      <c r="AS424" s="2">
        <f t="shared" si="162"/>
        <v>0</v>
      </c>
      <c r="AT424" s="2">
        <f t="shared" si="163"/>
        <v>0</v>
      </c>
    </row>
    <row r="425" spans="1:46" ht="12.75">
      <c r="A425" s="1" t="s">
        <v>254</v>
      </c>
      <c r="B425" s="1" t="str">
        <f>IF(('soupiska týmy'!$F$28&gt;=8),'soupiska týmy'!$B$8,"")</f>
        <v>Washington Capitals</v>
      </c>
      <c r="C425" s="16" t="s">
        <v>19</v>
      </c>
      <c r="D425" s="7" t="s">
        <v>325</v>
      </c>
      <c r="E425" s="1">
        <v>5</v>
      </c>
      <c r="F425" s="16" t="s">
        <v>23</v>
      </c>
      <c r="G425" s="19">
        <v>11</v>
      </c>
      <c r="I425" s="3">
        <f t="shared" si="156"/>
        <v>1</v>
      </c>
      <c r="J425" s="3">
        <f t="shared" si="157"/>
      </c>
      <c r="K425" s="3">
        <f t="shared" si="158"/>
      </c>
      <c r="L425" s="3">
        <f t="shared" si="159"/>
      </c>
      <c r="M425" s="3">
        <f t="shared" si="160"/>
        <v>1</v>
      </c>
      <c r="N425" s="3">
        <f t="shared" si="161"/>
      </c>
      <c r="O425" s="2">
        <f t="shared" si="164"/>
        <v>2</v>
      </c>
      <c r="P425" s="2">
        <f t="shared" si="165"/>
        <v>1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1</v>
      </c>
      <c r="Y425" s="3">
        <v>2</v>
      </c>
      <c r="Z425" s="3">
        <v>1</v>
      </c>
      <c r="AA425" s="3">
        <v>1</v>
      </c>
      <c r="AB425" s="3">
        <v>0</v>
      </c>
      <c r="AC425" s="3">
        <v>2</v>
      </c>
      <c r="AD425" s="3">
        <v>1</v>
      </c>
      <c r="AE425" s="3">
        <v>0</v>
      </c>
      <c r="AF425" s="3">
        <v>0</v>
      </c>
      <c r="AG425" s="3">
        <v>0</v>
      </c>
      <c r="AH425" s="3">
        <v>2</v>
      </c>
      <c r="AI425" s="3">
        <v>0</v>
      </c>
      <c r="AJ425" s="3">
        <v>0</v>
      </c>
      <c r="AK425" s="3">
        <v>1</v>
      </c>
      <c r="AL425" s="3">
        <v>1</v>
      </c>
      <c r="AM425" s="3">
        <v>1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2">
        <f t="shared" si="162"/>
        <v>0</v>
      </c>
      <c r="AT425" s="2">
        <f t="shared" si="163"/>
        <v>0</v>
      </c>
    </row>
    <row r="426" spans="1:70" ht="12.75">
      <c r="A426" s="1" t="s">
        <v>248</v>
      </c>
      <c r="B426" s="1" t="str">
        <f>IF(('soupiska týmy'!$F$28&gt;=8),'soupiska týmy'!$B$8,"")</f>
        <v>Washington Capitals</v>
      </c>
      <c r="C426" s="16" t="s">
        <v>19</v>
      </c>
      <c r="D426" s="7" t="s">
        <v>321</v>
      </c>
      <c r="E426" s="1">
        <v>2</v>
      </c>
      <c r="F426" s="16" t="s">
        <v>23</v>
      </c>
      <c r="G426" s="19">
        <v>4</v>
      </c>
      <c r="I426" s="3">
        <f t="shared" si="156"/>
        <v>1</v>
      </c>
      <c r="J426" s="3">
        <f t="shared" si="157"/>
      </c>
      <c r="K426" s="3">
        <f t="shared" si="158"/>
      </c>
      <c r="L426" s="3">
        <f t="shared" si="159"/>
      </c>
      <c r="M426" s="3">
        <f t="shared" si="160"/>
        <v>1</v>
      </c>
      <c r="N426" s="3">
        <f t="shared" si="161"/>
      </c>
      <c r="O426" s="2">
        <f t="shared" si="164"/>
        <v>0</v>
      </c>
      <c r="P426" s="2">
        <f t="shared" si="165"/>
        <v>0</v>
      </c>
      <c r="Q426" s="3">
        <v>0</v>
      </c>
      <c r="R426" s="3">
        <v>0</v>
      </c>
      <c r="S426" s="3">
        <v>0</v>
      </c>
      <c r="T426" s="3">
        <v>0</v>
      </c>
      <c r="AS426" s="2">
        <f t="shared" si="162"/>
        <v>1</v>
      </c>
      <c r="AT426" s="2">
        <f t="shared" si="163"/>
        <v>1</v>
      </c>
      <c r="AU426">
        <v>1</v>
      </c>
      <c r="AV426">
        <v>0</v>
      </c>
      <c r="AW426">
        <v>1</v>
      </c>
      <c r="AX426">
        <v>0</v>
      </c>
      <c r="AY426">
        <v>0</v>
      </c>
      <c r="AZ426">
        <v>1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1</v>
      </c>
      <c r="BG426">
        <v>0</v>
      </c>
      <c r="BH426">
        <v>1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1</v>
      </c>
      <c r="BP426">
        <v>0</v>
      </c>
      <c r="BQ426">
        <v>0</v>
      </c>
      <c r="BR426">
        <v>0</v>
      </c>
    </row>
    <row r="427" spans="1:46" ht="12.75">
      <c r="A427" s="1" t="s">
        <v>216</v>
      </c>
      <c r="B427" s="1" t="str">
        <f>IF(('soupiska týmy'!$F$28&gt;=8),'soupiska týmy'!$B$8,"")</f>
        <v>Washington Capitals</v>
      </c>
      <c r="C427" s="16" t="s">
        <v>19</v>
      </c>
      <c r="D427" s="7" t="s">
        <v>328</v>
      </c>
      <c r="E427" s="1">
        <v>2</v>
      </c>
      <c r="F427" s="16" t="s">
        <v>23</v>
      </c>
      <c r="G427" s="19">
        <v>4</v>
      </c>
      <c r="I427" s="3">
        <f t="shared" si="156"/>
        <v>1</v>
      </c>
      <c r="J427" s="3">
        <f t="shared" si="157"/>
      </c>
      <c r="K427" s="3">
        <f t="shared" si="158"/>
      </c>
      <c r="L427" s="3">
        <f t="shared" si="159"/>
      </c>
      <c r="M427" s="3">
        <f t="shared" si="160"/>
        <v>1</v>
      </c>
      <c r="N427" s="3">
        <f t="shared" si="161"/>
      </c>
      <c r="O427" s="2">
        <f t="shared" si="164"/>
        <v>1</v>
      </c>
      <c r="P427" s="2">
        <f t="shared" si="165"/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1</v>
      </c>
      <c r="X427" s="3">
        <v>0</v>
      </c>
      <c r="Y427" s="3">
        <v>0</v>
      </c>
      <c r="Z427" s="3">
        <v>1</v>
      </c>
      <c r="AA427" s="3">
        <v>0</v>
      </c>
      <c r="AB427" s="3">
        <v>0</v>
      </c>
      <c r="AC427" s="3">
        <v>2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1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2">
        <f t="shared" si="162"/>
        <v>0</v>
      </c>
      <c r="AT427" s="2">
        <f t="shared" si="163"/>
        <v>0</v>
      </c>
    </row>
    <row r="428" spans="1:70" ht="12.75">
      <c r="A428" s="1" t="s">
        <v>204</v>
      </c>
      <c r="B428" s="1" t="str">
        <f>IF(('soupiska týmy'!$F$28&gt;=8),'soupiska týmy'!$B$8,"")</f>
        <v>Washington Capitals</v>
      </c>
      <c r="C428" s="16" t="s">
        <v>19</v>
      </c>
      <c r="D428" s="7" t="s">
        <v>322</v>
      </c>
      <c r="E428" s="1">
        <v>2</v>
      </c>
      <c r="F428" s="16" t="s">
        <v>23</v>
      </c>
      <c r="G428" s="19">
        <v>1</v>
      </c>
      <c r="I428" s="3">
        <f t="shared" si="156"/>
        <v>1</v>
      </c>
      <c r="J428" s="3">
        <f t="shared" si="157"/>
        <v>1</v>
      </c>
      <c r="K428" s="3">
        <f t="shared" si="158"/>
      </c>
      <c r="L428" s="3">
        <f t="shared" si="159"/>
      </c>
      <c r="M428" s="3">
        <f t="shared" si="160"/>
      </c>
      <c r="N428" s="3">
        <f t="shared" si="161"/>
      </c>
      <c r="O428" s="2">
        <f t="shared" si="164"/>
        <v>0</v>
      </c>
      <c r="P428" s="2">
        <f t="shared" si="165"/>
        <v>0</v>
      </c>
      <c r="Q428" s="3">
        <v>0</v>
      </c>
      <c r="R428" s="3">
        <v>0</v>
      </c>
      <c r="S428" s="3">
        <v>0</v>
      </c>
      <c r="T428" s="3">
        <v>0</v>
      </c>
      <c r="AS428" s="2">
        <f t="shared" si="162"/>
        <v>2</v>
      </c>
      <c r="AT428" s="2">
        <f t="shared" si="163"/>
        <v>0</v>
      </c>
      <c r="AU428">
        <v>1</v>
      </c>
      <c r="AV428">
        <v>0</v>
      </c>
      <c r="AW428">
        <v>1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1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1</v>
      </c>
      <c r="BP428">
        <v>0</v>
      </c>
      <c r="BQ428">
        <v>0</v>
      </c>
      <c r="BR428">
        <v>0</v>
      </c>
    </row>
    <row r="429" spans="1:46" ht="12.75">
      <c r="A429" s="1" t="s">
        <v>229</v>
      </c>
      <c r="B429" s="1" t="str">
        <f>IF(('soupiska týmy'!$F$28&gt;=8),'soupiska týmy'!$B$8,"")</f>
        <v>Washington Capitals</v>
      </c>
      <c r="C429" s="16" t="s">
        <v>19</v>
      </c>
      <c r="D429" s="7" t="s">
        <v>326</v>
      </c>
      <c r="E429" s="1">
        <v>5</v>
      </c>
      <c r="F429" s="16" t="s">
        <v>23</v>
      </c>
      <c r="G429" s="19">
        <v>2</v>
      </c>
      <c r="I429" s="3">
        <f t="shared" si="156"/>
        <v>1</v>
      </c>
      <c r="J429" s="3">
        <f t="shared" si="157"/>
        <v>1</v>
      </c>
      <c r="K429" s="3">
        <f t="shared" si="158"/>
      </c>
      <c r="L429" s="3">
        <f t="shared" si="159"/>
      </c>
      <c r="M429" s="3">
        <f t="shared" si="160"/>
      </c>
      <c r="N429" s="3">
        <f t="shared" si="161"/>
      </c>
      <c r="O429" s="2">
        <f t="shared" si="164"/>
        <v>0</v>
      </c>
      <c r="P429" s="2">
        <f t="shared" si="165"/>
        <v>3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1</v>
      </c>
      <c r="Z429" s="3">
        <v>1</v>
      </c>
      <c r="AA429" s="3">
        <v>0</v>
      </c>
      <c r="AB429" s="3">
        <v>0</v>
      </c>
      <c r="AC429" s="3">
        <v>0</v>
      </c>
      <c r="AD429" s="3">
        <v>3</v>
      </c>
      <c r="AE429" s="3">
        <v>0</v>
      </c>
      <c r="AF429" s="3">
        <v>2</v>
      </c>
      <c r="AG429" s="3">
        <v>2</v>
      </c>
      <c r="AH429" s="3">
        <v>2</v>
      </c>
      <c r="AI429" s="3">
        <v>0</v>
      </c>
      <c r="AJ429" s="3">
        <v>1</v>
      </c>
      <c r="AK429" s="3">
        <v>0</v>
      </c>
      <c r="AL429" s="3">
        <v>0</v>
      </c>
      <c r="AM429" s="3">
        <v>0</v>
      </c>
      <c r="AN429" s="3">
        <v>0</v>
      </c>
      <c r="AO429" s="3">
        <v>2</v>
      </c>
      <c r="AP429" s="3">
        <v>0</v>
      </c>
      <c r="AQ429" s="3">
        <v>0</v>
      </c>
      <c r="AR429" s="3">
        <v>0</v>
      </c>
      <c r="AS429" s="2">
        <f t="shared" si="162"/>
        <v>0</v>
      </c>
      <c r="AT429" s="2">
        <f t="shared" si="163"/>
        <v>0</v>
      </c>
    </row>
    <row r="430" spans="1:46" ht="12.75">
      <c r="A430" s="1" t="s">
        <v>72</v>
      </c>
      <c r="B430" s="1" t="str">
        <f>IF(('soupiska týmy'!$F$28&gt;=8),'soupiska týmy'!$B$8,"")</f>
        <v>Washington Capitals</v>
      </c>
      <c r="C430" s="16" t="s">
        <v>19</v>
      </c>
      <c r="D430" s="7" t="s">
        <v>323</v>
      </c>
      <c r="E430" s="1">
        <v>5</v>
      </c>
      <c r="F430" s="16" t="s">
        <v>23</v>
      </c>
      <c r="G430" s="19">
        <v>0</v>
      </c>
      <c r="I430" s="3">
        <f t="shared" si="156"/>
        <v>1</v>
      </c>
      <c r="J430" s="3">
        <f t="shared" si="157"/>
        <v>1</v>
      </c>
      <c r="K430" s="3">
        <f t="shared" si="158"/>
      </c>
      <c r="L430" s="3">
        <f t="shared" si="159"/>
      </c>
      <c r="M430" s="3">
        <f t="shared" si="160"/>
      </c>
      <c r="N430" s="3">
        <f t="shared" si="161"/>
        <v>1</v>
      </c>
      <c r="O430" s="2">
        <f t="shared" si="164"/>
        <v>1</v>
      </c>
      <c r="P430" s="2">
        <f t="shared" si="165"/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2</v>
      </c>
      <c r="AD430" s="3">
        <v>1</v>
      </c>
      <c r="AE430" s="3">
        <v>0</v>
      </c>
      <c r="AF430" s="3">
        <v>0</v>
      </c>
      <c r="AG430" s="3">
        <v>2</v>
      </c>
      <c r="AH430" s="3">
        <v>0</v>
      </c>
      <c r="AI430" s="3">
        <v>0</v>
      </c>
      <c r="AJ430" s="3">
        <v>0</v>
      </c>
      <c r="AK430" s="3">
        <v>1</v>
      </c>
      <c r="AL430" s="3">
        <v>2</v>
      </c>
      <c r="AM430" s="3">
        <v>0</v>
      </c>
      <c r="AN430" s="3">
        <v>0</v>
      </c>
      <c r="AO430" s="3">
        <v>0</v>
      </c>
      <c r="AP430" s="3">
        <v>1</v>
      </c>
      <c r="AQ430" s="3">
        <v>1</v>
      </c>
      <c r="AR430" s="3">
        <v>0</v>
      </c>
      <c r="AS430" s="2">
        <f t="shared" si="162"/>
        <v>0</v>
      </c>
      <c r="AT430" s="2">
        <f t="shared" si="163"/>
        <v>0</v>
      </c>
    </row>
    <row r="431" spans="1:70" ht="12.75">
      <c r="A431" s="1" t="s">
        <v>32</v>
      </c>
      <c r="B431" s="1" t="str">
        <f>IF(('soupiska týmy'!$F$28&gt;=8),'soupiska týmy'!$B$8,"")</f>
        <v>Washington Capitals</v>
      </c>
      <c r="C431" s="16" t="s">
        <v>19</v>
      </c>
      <c r="D431" s="7" t="s">
        <v>327</v>
      </c>
      <c r="E431" s="1">
        <v>3</v>
      </c>
      <c r="F431" s="16" t="s">
        <v>23</v>
      </c>
      <c r="G431" s="19">
        <v>8</v>
      </c>
      <c r="I431" s="3">
        <f t="shared" si="156"/>
        <v>1</v>
      </c>
      <c r="J431" s="3">
        <f t="shared" si="157"/>
      </c>
      <c r="K431" s="3">
        <f t="shared" si="158"/>
      </c>
      <c r="L431" s="3">
        <f t="shared" si="159"/>
      </c>
      <c r="M431" s="3">
        <f t="shared" si="160"/>
        <v>1</v>
      </c>
      <c r="N431" s="3">
        <f t="shared" si="161"/>
      </c>
      <c r="O431" s="2">
        <f t="shared" si="164"/>
        <v>0</v>
      </c>
      <c r="P431" s="2">
        <f t="shared" si="165"/>
        <v>0</v>
      </c>
      <c r="Q431" s="3">
        <v>0</v>
      </c>
      <c r="R431" s="3">
        <v>0</v>
      </c>
      <c r="S431" s="3">
        <v>0</v>
      </c>
      <c r="T431" s="3">
        <v>0</v>
      </c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2">
        <f t="shared" si="162"/>
        <v>0</v>
      </c>
      <c r="AT431" s="2">
        <f t="shared" si="163"/>
        <v>1</v>
      </c>
      <c r="AU431">
        <v>2</v>
      </c>
      <c r="AV431">
        <v>0</v>
      </c>
      <c r="AW431">
        <v>0</v>
      </c>
      <c r="AX431">
        <v>1</v>
      </c>
      <c r="AY431">
        <v>0</v>
      </c>
      <c r="AZ431">
        <v>1</v>
      </c>
      <c r="BA431">
        <v>0</v>
      </c>
      <c r="BB431">
        <v>0</v>
      </c>
      <c r="BC431">
        <v>0</v>
      </c>
      <c r="BD431">
        <v>1</v>
      </c>
      <c r="BE431">
        <v>0</v>
      </c>
      <c r="BF431">
        <v>0</v>
      </c>
      <c r="BG431">
        <v>1</v>
      </c>
      <c r="BH431">
        <v>1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</row>
    <row r="432" spans="1:46" ht="12.75">
      <c r="A432" s="1" t="s">
        <v>49</v>
      </c>
      <c r="B432" s="1" t="str">
        <f>IF(('soupiska týmy'!$F$28&gt;=8),'soupiska týmy'!$B$8,"")</f>
        <v>Washington Capitals</v>
      </c>
      <c r="C432" s="16" t="s">
        <v>19</v>
      </c>
      <c r="D432" s="7" t="s">
        <v>321</v>
      </c>
      <c r="E432" s="1">
        <v>5</v>
      </c>
      <c r="F432" s="16" t="s">
        <v>23</v>
      </c>
      <c r="G432" s="19">
        <v>3</v>
      </c>
      <c r="I432" s="3">
        <f t="shared" si="156"/>
        <v>1</v>
      </c>
      <c r="J432" s="3">
        <f t="shared" si="157"/>
        <v>1</v>
      </c>
      <c r="K432" s="3">
        <f t="shared" si="158"/>
      </c>
      <c r="L432" s="3">
        <f t="shared" si="159"/>
      </c>
      <c r="M432" s="3">
        <f t="shared" si="160"/>
      </c>
      <c r="N432" s="3">
        <f t="shared" si="161"/>
      </c>
      <c r="O432" s="2">
        <f t="shared" si="164"/>
        <v>0</v>
      </c>
      <c r="P432" s="2">
        <f t="shared" si="165"/>
        <v>1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3</v>
      </c>
      <c r="Z432" s="3">
        <v>1</v>
      </c>
      <c r="AA432" s="3">
        <v>0</v>
      </c>
      <c r="AB432" s="3">
        <v>0</v>
      </c>
      <c r="AC432" s="3">
        <v>2</v>
      </c>
      <c r="AD432" s="3">
        <v>1</v>
      </c>
      <c r="AE432" s="3">
        <v>0</v>
      </c>
      <c r="AF432" s="3">
        <v>1</v>
      </c>
      <c r="AG432" s="3">
        <v>0</v>
      </c>
      <c r="AH432" s="3">
        <v>2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1</v>
      </c>
      <c r="AQ432" s="3">
        <v>0</v>
      </c>
      <c r="AR432" s="3">
        <v>0</v>
      </c>
      <c r="AS432" s="2">
        <f t="shared" si="162"/>
        <v>0</v>
      </c>
      <c r="AT432" s="2">
        <f t="shared" si="163"/>
        <v>0</v>
      </c>
    </row>
    <row r="433" spans="1:70" ht="12.75">
      <c r="A433" s="1" t="s">
        <v>13</v>
      </c>
      <c r="B433" s="1" t="str">
        <f>IF(('soupiska týmy'!$F$28&gt;=8),'soupiska týmy'!$B$8,"")</f>
        <v>Washington Capitals</v>
      </c>
      <c r="C433" s="16" t="s">
        <v>19</v>
      </c>
      <c r="D433" s="7" t="s">
        <v>325</v>
      </c>
      <c r="E433" s="1">
        <v>0</v>
      </c>
      <c r="F433" s="16" t="s">
        <v>23</v>
      </c>
      <c r="G433" s="19">
        <v>5</v>
      </c>
      <c r="I433" s="3">
        <f aca="true" t="shared" si="166" ref="I433:I455">IF((G433&lt;&gt;""),1,"")</f>
        <v>1</v>
      </c>
      <c r="J433" s="3">
        <f aca="true" t="shared" si="167" ref="J433:J455">IF((G433&lt;&gt;""),IF(AND((E433&gt;G433),(H433="")),1,""),"")</f>
      </c>
      <c r="K433" s="3">
        <f aca="true" t="shared" si="168" ref="K433:K455">IF((G433&lt;&gt;""),IF(AND((E433&gt;G433),(H433="p")),1,""),"")</f>
      </c>
      <c r="L433" s="3">
        <f aca="true" t="shared" si="169" ref="L433:L455">IF((G433&lt;&gt;""),IF(AND((G433&gt;E433),(H433="p")),1,""),"")</f>
      </c>
      <c r="M433" s="3">
        <f aca="true" t="shared" si="170" ref="M433:M455">IF((G433&lt;&gt;""),IF(AND((G433&gt;E433),(H433="")),1,""),"")</f>
        <v>1</v>
      </c>
      <c r="N433" s="3">
        <f aca="true" t="shared" si="171" ref="N433:N455">IF(AND((G433&lt;&gt;""),(G433=0)),1,"")</f>
      </c>
      <c r="O433" s="2">
        <f t="shared" si="164"/>
        <v>0</v>
      </c>
      <c r="P433" s="2">
        <f t="shared" si="165"/>
        <v>0</v>
      </c>
      <c r="Q433" s="3">
        <v>0</v>
      </c>
      <c r="R433" s="3">
        <v>0</v>
      </c>
      <c r="S433" s="3">
        <v>0</v>
      </c>
      <c r="T433" s="3">
        <v>0</v>
      </c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2">
        <f aca="true" t="shared" si="172" ref="AS433:AS455">((((AW433+BA433)+BE433)+BI433)+BM433)+BQ433</f>
        <v>1</v>
      </c>
      <c r="AT433" s="2">
        <f aca="true" t="shared" si="173" ref="AT433:AT455">((((AX433+BB433)+BF433)+BJ433)+BN433)+BR433</f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1</v>
      </c>
      <c r="BR433">
        <v>0</v>
      </c>
    </row>
    <row r="434" spans="1:46" ht="12.75">
      <c r="A434" s="1" t="s">
        <v>21</v>
      </c>
      <c r="B434" s="1" t="str">
        <f>IF(('soupiska týmy'!$F$28&gt;=8),'soupiska týmy'!$B$8,"")</f>
        <v>Washington Capitals</v>
      </c>
      <c r="C434" s="16" t="s">
        <v>19</v>
      </c>
      <c r="D434" s="7" t="s">
        <v>322</v>
      </c>
      <c r="E434" s="1">
        <v>4</v>
      </c>
      <c r="F434" s="16" t="s">
        <v>23</v>
      </c>
      <c r="G434" s="19">
        <v>5</v>
      </c>
      <c r="I434" s="3">
        <f t="shared" si="166"/>
        <v>1</v>
      </c>
      <c r="J434" s="3">
        <f t="shared" si="167"/>
      </c>
      <c r="K434" s="3">
        <f t="shared" si="168"/>
      </c>
      <c r="L434" s="3">
        <f t="shared" si="169"/>
      </c>
      <c r="M434" s="3">
        <f t="shared" si="170"/>
        <v>1</v>
      </c>
      <c r="N434" s="3">
        <f t="shared" si="171"/>
      </c>
      <c r="O434" s="2">
        <f t="shared" si="164"/>
        <v>1</v>
      </c>
      <c r="P434" s="2">
        <f t="shared" si="165"/>
        <v>1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1</v>
      </c>
      <c r="Z434" s="3">
        <v>0</v>
      </c>
      <c r="AA434" s="3">
        <v>0</v>
      </c>
      <c r="AB434" s="3">
        <v>0</v>
      </c>
      <c r="AC434" s="3">
        <v>2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1</v>
      </c>
      <c r="AK434" s="3">
        <v>0</v>
      </c>
      <c r="AL434" s="3">
        <v>0</v>
      </c>
      <c r="AM434" s="3">
        <v>1</v>
      </c>
      <c r="AN434" s="3">
        <v>0</v>
      </c>
      <c r="AO434" s="3">
        <v>1</v>
      </c>
      <c r="AP434" s="3">
        <v>0</v>
      </c>
      <c r="AQ434" s="3">
        <v>0</v>
      </c>
      <c r="AR434" s="3">
        <v>0</v>
      </c>
      <c r="AS434" s="2">
        <f t="shared" si="172"/>
        <v>0</v>
      </c>
      <c r="AT434" s="2">
        <f t="shared" si="173"/>
        <v>0</v>
      </c>
    </row>
    <row r="435" spans="1:70" ht="12.75">
      <c r="A435" s="1" t="s">
        <v>257</v>
      </c>
      <c r="B435" s="1" t="str">
        <f>IF(('soupiska týmy'!$F$28&gt;=8),'soupiska týmy'!$B$8,"")</f>
        <v>Washington Capitals</v>
      </c>
      <c r="C435" s="16" t="s">
        <v>19</v>
      </c>
      <c r="D435" s="7" t="s">
        <v>328</v>
      </c>
      <c r="E435" s="1">
        <v>2</v>
      </c>
      <c r="F435" s="16" t="s">
        <v>23</v>
      </c>
      <c r="G435" s="19">
        <v>5</v>
      </c>
      <c r="I435" s="3">
        <f t="shared" si="166"/>
        <v>1</v>
      </c>
      <c r="J435" s="3">
        <f t="shared" si="167"/>
      </c>
      <c r="K435" s="3">
        <f t="shared" si="168"/>
      </c>
      <c r="L435" s="3">
        <f t="shared" si="169"/>
      </c>
      <c r="M435" s="3">
        <f t="shared" si="170"/>
        <v>1</v>
      </c>
      <c r="N435" s="3">
        <f t="shared" si="171"/>
      </c>
      <c r="O435" s="2">
        <f aca="true" t="shared" si="174" ref="O435:O455">(((((S435+W435)+AA435)+AE435)+AI435)+AM435)+AQ435</f>
        <v>0</v>
      </c>
      <c r="P435" s="2">
        <f aca="true" t="shared" si="175" ref="P435:P455">(((((T435+X435)+AB435)+AF435)+AJ435)+AN435)+AR435</f>
        <v>0</v>
      </c>
      <c r="Q435" s="3">
        <v>0</v>
      </c>
      <c r="R435" s="3">
        <v>0</v>
      </c>
      <c r="S435" s="3">
        <v>0</v>
      </c>
      <c r="T435" s="3">
        <v>0</v>
      </c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2">
        <f t="shared" si="172"/>
        <v>2</v>
      </c>
      <c r="AT435" s="2">
        <f t="shared" si="173"/>
        <v>0</v>
      </c>
      <c r="AU435">
        <v>0</v>
      </c>
      <c r="AV435">
        <v>2</v>
      </c>
      <c r="AW435">
        <v>2</v>
      </c>
      <c r="AX435">
        <v>0</v>
      </c>
      <c r="AY435">
        <v>0</v>
      </c>
      <c r="AZ435">
        <v>1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1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2</v>
      </c>
      <c r="BP435">
        <v>0</v>
      </c>
      <c r="BQ435">
        <v>0</v>
      </c>
      <c r="BR435">
        <v>0</v>
      </c>
    </row>
    <row r="436" spans="1:70" ht="12.75">
      <c r="A436" s="1" t="s">
        <v>250</v>
      </c>
      <c r="B436" s="1" t="str">
        <f>IF(('soupiska týmy'!$F$28&gt;=8),'soupiska týmy'!$B$8,"")</f>
        <v>Washington Capitals</v>
      </c>
      <c r="C436" s="16" t="s">
        <v>19</v>
      </c>
      <c r="D436" s="7" t="s">
        <v>326</v>
      </c>
      <c r="E436" s="1">
        <v>7</v>
      </c>
      <c r="F436" s="16" t="s">
        <v>23</v>
      </c>
      <c r="G436" s="19">
        <v>1</v>
      </c>
      <c r="I436" s="3">
        <f t="shared" si="166"/>
        <v>1</v>
      </c>
      <c r="J436" s="3">
        <f t="shared" si="167"/>
        <v>1</v>
      </c>
      <c r="K436" s="3">
        <f t="shared" si="168"/>
      </c>
      <c r="L436" s="3">
        <f t="shared" si="169"/>
      </c>
      <c r="M436" s="3">
        <f t="shared" si="170"/>
      </c>
      <c r="N436" s="3">
        <f t="shared" si="171"/>
      </c>
      <c r="O436" s="2">
        <f t="shared" si="174"/>
        <v>0</v>
      </c>
      <c r="P436" s="2">
        <f t="shared" si="175"/>
        <v>0</v>
      </c>
      <c r="Q436" s="3">
        <v>0</v>
      </c>
      <c r="R436" s="3">
        <v>0</v>
      </c>
      <c r="S436" s="3">
        <v>0</v>
      </c>
      <c r="T436" s="3">
        <v>0</v>
      </c>
      <c r="AS436" s="2">
        <f t="shared" si="172"/>
        <v>0</v>
      </c>
      <c r="AT436" s="2">
        <f t="shared" si="173"/>
        <v>1</v>
      </c>
      <c r="AU436">
        <v>2</v>
      </c>
      <c r="AV436">
        <v>0</v>
      </c>
      <c r="AW436">
        <v>0</v>
      </c>
      <c r="AX436">
        <v>0</v>
      </c>
      <c r="AY436">
        <v>1</v>
      </c>
      <c r="AZ436">
        <v>2</v>
      </c>
      <c r="BA436">
        <v>0</v>
      </c>
      <c r="BB436">
        <v>0</v>
      </c>
      <c r="BC436">
        <v>0</v>
      </c>
      <c r="BD436">
        <v>2</v>
      </c>
      <c r="BE436">
        <v>0</v>
      </c>
      <c r="BF436">
        <v>0</v>
      </c>
      <c r="BG436">
        <v>3</v>
      </c>
      <c r="BH436">
        <v>1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1</v>
      </c>
      <c r="BP436">
        <v>2</v>
      </c>
      <c r="BQ436">
        <v>0</v>
      </c>
      <c r="BR436">
        <v>1</v>
      </c>
    </row>
    <row r="437" spans="1:70" ht="12.75">
      <c r="A437" s="1" t="s">
        <v>245</v>
      </c>
      <c r="B437" s="1" t="str">
        <f>IF(('soupiska týmy'!$F$28&gt;=8),'soupiska týmy'!$B$8,"")</f>
        <v>Washington Capitals</v>
      </c>
      <c r="C437" s="16" t="s">
        <v>19</v>
      </c>
      <c r="D437" s="7" t="s">
        <v>323</v>
      </c>
      <c r="E437" s="1">
        <v>8</v>
      </c>
      <c r="F437" s="16" t="s">
        <v>23</v>
      </c>
      <c r="G437" s="19">
        <v>1</v>
      </c>
      <c r="I437" s="3">
        <f t="shared" si="166"/>
        <v>1</v>
      </c>
      <c r="J437" s="3">
        <f t="shared" si="167"/>
        <v>1</v>
      </c>
      <c r="K437" s="3">
        <f t="shared" si="168"/>
      </c>
      <c r="L437" s="3">
        <f t="shared" si="169"/>
      </c>
      <c r="M437" s="3">
        <f t="shared" si="170"/>
      </c>
      <c r="N437" s="3">
        <f t="shared" si="171"/>
      </c>
      <c r="O437" s="2">
        <f t="shared" si="174"/>
        <v>0</v>
      </c>
      <c r="P437" s="2">
        <f t="shared" si="175"/>
        <v>0</v>
      </c>
      <c r="Q437" s="3">
        <v>0</v>
      </c>
      <c r="R437" s="3">
        <v>0</v>
      </c>
      <c r="S437" s="3">
        <v>0</v>
      </c>
      <c r="T437" s="3">
        <v>0</v>
      </c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2">
        <f t="shared" si="172"/>
        <v>0</v>
      </c>
      <c r="AT437" s="2">
        <f t="shared" si="173"/>
        <v>3</v>
      </c>
      <c r="AU437">
        <v>1</v>
      </c>
      <c r="AV437">
        <v>1</v>
      </c>
      <c r="AW437">
        <v>0</v>
      </c>
      <c r="AX437">
        <v>0</v>
      </c>
      <c r="AY437">
        <v>2</v>
      </c>
      <c r="AZ437">
        <v>0</v>
      </c>
      <c r="BA437">
        <v>0</v>
      </c>
      <c r="BB437">
        <v>1</v>
      </c>
      <c r="BC437">
        <v>2</v>
      </c>
      <c r="BD437">
        <v>1</v>
      </c>
      <c r="BE437">
        <v>0</v>
      </c>
      <c r="BF437">
        <v>1</v>
      </c>
      <c r="BG437">
        <v>2</v>
      </c>
      <c r="BH437">
        <v>2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1</v>
      </c>
      <c r="BP437">
        <v>2</v>
      </c>
      <c r="BQ437">
        <v>0</v>
      </c>
      <c r="BR437">
        <v>1</v>
      </c>
    </row>
    <row r="438" spans="1:46" ht="12.75">
      <c r="A438" s="1" t="s">
        <v>242</v>
      </c>
      <c r="B438" s="1" t="str">
        <f>IF(('soupiska týmy'!$F$28&gt;=8),'soupiska týmy'!$B$8,"")</f>
        <v>Washington Capitals</v>
      </c>
      <c r="C438" s="16" t="s">
        <v>19</v>
      </c>
      <c r="D438" s="7" t="s">
        <v>327</v>
      </c>
      <c r="E438" s="1">
        <v>3</v>
      </c>
      <c r="F438" s="16" t="s">
        <v>23</v>
      </c>
      <c r="G438" s="19">
        <v>5</v>
      </c>
      <c r="I438" s="3">
        <f t="shared" si="166"/>
        <v>1</v>
      </c>
      <c r="J438" s="3">
        <f t="shared" si="167"/>
      </c>
      <c r="K438" s="3">
        <f t="shared" si="168"/>
      </c>
      <c r="L438" s="3">
        <f t="shared" si="169"/>
      </c>
      <c r="M438" s="3">
        <f t="shared" si="170"/>
        <v>1</v>
      </c>
      <c r="N438" s="3">
        <f t="shared" si="171"/>
      </c>
      <c r="O438" s="2">
        <f t="shared" si="174"/>
        <v>3</v>
      </c>
      <c r="P438" s="2">
        <f t="shared" si="175"/>
        <v>1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3</v>
      </c>
      <c r="AA438" s="3">
        <v>0</v>
      </c>
      <c r="AB438" s="3">
        <v>0</v>
      </c>
      <c r="AC438" s="3">
        <v>0</v>
      </c>
      <c r="AD438" s="3">
        <v>0</v>
      </c>
      <c r="AE438" s="3">
        <v>1</v>
      </c>
      <c r="AF438" s="3">
        <v>0</v>
      </c>
      <c r="AG438" s="3">
        <v>0</v>
      </c>
      <c r="AH438" s="3">
        <v>0</v>
      </c>
      <c r="AI438" s="3">
        <v>0</v>
      </c>
      <c r="AJ438" s="3">
        <v>1</v>
      </c>
      <c r="AK438" s="3">
        <v>1</v>
      </c>
      <c r="AL438" s="3">
        <v>1</v>
      </c>
      <c r="AM438" s="3">
        <v>1</v>
      </c>
      <c r="AN438" s="3">
        <v>0</v>
      </c>
      <c r="AO438" s="3">
        <v>2</v>
      </c>
      <c r="AP438" s="3">
        <v>1</v>
      </c>
      <c r="AQ438" s="3">
        <v>1</v>
      </c>
      <c r="AR438" s="3">
        <v>0</v>
      </c>
      <c r="AS438" s="2">
        <f t="shared" si="172"/>
        <v>0</v>
      </c>
      <c r="AT438" s="2">
        <f t="shared" si="173"/>
        <v>0</v>
      </c>
    </row>
    <row r="439" spans="1:70" ht="12.75">
      <c r="A439" s="1" t="s">
        <v>228</v>
      </c>
      <c r="B439" s="1" t="str">
        <f>IF(('soupiska týmy'!$F$28&gt;=8),'soupiska týmy'!$B$8,"")</f>
        <v>Washington Capitals</v>
      </c>
      <c r="C439" s="16" t="s">
        <v>19</v>
      </c>
      <c r="D439" s="7" t="s">
        <v>321</v>
      </c>
      <c r="E439" s="1">
        <v>0</v>
      </c>
      <c r="F439" s="16" t="s">
        <v>23</v>
      </c>
      <c r="G439" s="19">
        <v>7</v>
      </c>
      <c r="I439" s="3">
        <f t="shared" si="166"/>
        <v>1</v>
      </c>
      <c r="J439" s="3">
        <f t="shared" si="167"/>
      </c>
      <c r="K439" s="3">
        <f t="shared" si="168"/>
      </c>
      <c r="L439" s="3">
        <f t="shared" si="169"/>
      </c>
      <c r="M439" s="3">
        <f t="shared" si="170"/>
        <v>1</v>
      </c>
      <c r="N439" s="3">
        <f t="shared" si="171"/>
      </c>
      <c r="O439" s="2">
        <f t="shared" si="174"/>
        <v>0</v>
      </c>
      <c r="P439" s="2">
        <f t="shared" si="175"/>
        <v>0</v>
      </c>
      <c r="Q439" s="3">
        <v>0</v>
      </c>
      <c r="R439" s="3">
        <v>0</v>
      </c>
      <c r="S439" s="3">
        <v>0</v>
      </c>
      <c r="T439" s="3">
        <v>0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2">
        <f t="shared" si="172"/>
        <v>8</v>
      </c>
      <c r="AT439" s="2">
        <f t="shared" si="173"/>
        <v>0</v>
      </c>
      <c r="AU439">
        <v>0</v>
      </c>
      <c r="AV439">
        <v>0</v>
      </c>
      <c r="AW439">
        <v>2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2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4</v>
      </c>
      <c r="BN439">
        <v>0</v>
      </c>
      <c r="BO439">
        <v>0</v>
      </c>
      <c r="BP439">
        <v>0</v>
      </c>
      <c r="BQ439">
        <v>0</v>
      </c>
      <c r="BR439">
        <v>0</v>
      </c>
    </row>
    <row r="440" spans="1:70" ht="12.75">
      <c r="A440" s="1" t="s">
        <v>26</v>
      </c>
      <c r="B440" s="1" t="str">
        <f>IF(('soupiska týmy'!$F$28&gt;=8),'soupiska týmy'!$B$8,"")</f>
        <v>Washington Capitals</v>
      </c>
      <c r="C440" s="16" t="s">
        <v>19</v>
      </c>
      <c r="D440" s="7" t="s">
        <v>322</v>
      </c>
      <c r="E440" s="1">
        <v>2</v>
      </c>
      <c r="F440" s="16" t="s">
        <v>23</v>
      </c>
      <c r="G440" s="19">
        <v>1</v>
      </c>
      <c r="H440" t="s">
        <v>53</v>
      </c>
      <c r="I440" s="3">
        <f t="shared" si="166"/>
        <v>1</v>
      </c>
      <c r="J440" s="3">
        <f t="shared" si="167"/>
      </c>
      <c r="K440" s="3">
        <f t="shared" si="168"/>
        <v>1</v>
      </c>
      <c r="L440" s="3">
        <f t="shared" si="169"/>
      </c>
      <c r="M440" s="3">
        <f t="shared" si="170"/>
      </c>
      <c r="N440" s="3">
        <f t="shared" si="171"/>
      </c>
      <c r="O440" s="2">
        <f t="shared" si="174"/>
        <v>0</v>
      </c>
      <c r="P440" s="2">
        <f t="shared" si="175"/>
        <v>0</v>
      </c>
      <c r="Q440" s="3">
        <v>0</v>
      </c>
      <c r="R440" s="3">
        <v>0</v>
      </c>
      <c r="S440" s="3">
        <v>0</v>
      </c>
      <c r="T440" s="3">
        <v>0</v>
      </c>
      <c r="AS440" s="2">
        <f t="shared" si="172"/>
        <v>2</v>
      </c>
      <c r="AT440" s="2">
        <f t="shared" si="173"/>
        <v>1</v>
      </c>
      <c r="AU440">
        <v>0</v>
      </c>
      <c r="AV440">
        <v>0</v>
      </c>
      <c r="AW440">
        <v>0</v>
      </c>
      <c r="AX440">
        <v>0</v>
      </c>
      <c r="AY440">
        <v>1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2</v>
      </c>
      <c r="BF440">
        <v>0</v>
      </c>
      <c r="BG440">
        <v>1</v>
      </c>
      <c r="BH440">
        <v>0</v>
      </c>
      <c r="BI440">
        <v>0</v>
      </c>
      <c r="BJ440">
        <v>1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</row>
    <row r="441" spans="1:46" ht="12.75">
      <c r="A441" s="1" t="s">
        <v>41</v>
      </c>
      <c r="B441" s="1" t="str">
        <f>IF(('soupiska týmy'!$F$28&gt;=8),'soupiska týmy'!$B$8,"")</f>
        <v>Washington Capitals</v>
      </c>
      <c r="C441" s="16" t="s">
        <v>19</v>
      </c>
      <c r="D441" s="7" t="s">
        <v>325</v>
      </c>
      <c r="E441" s="1">
        <v>3</v>
      </c>
      <c r="F441" s="16" t="s">
        <v>23</v>
      </c>
      <c r="G441" s="19">
        <v>4</v>
      </c>
      <c r="H441" t="s">
        <v>53</v>
      </c>
      <c r="I441" s="3">
        <f t="shared" si="166"/>
        <v>1</v>
      </c>
      <c r="J441" s="3">
        <f t="shared" si="167"/>
      </c>
      <c r="K441" s="3">
        <f t="shared" si="168"/>
      </c>
      <c r="L441" s="3">
        <f t="shared" si="169"/>
        <v>1</v>
      </c>
      <c r="M441" s="3">
        <f t="shared" si="170"/>
      </c>
      <c r="N441" s="3">
        <f t="shared" si="171"/>
      </c>
      <c r="O441" s="2">
        <f t="shared" si="174"/>
        <v>0</v>
      </c>
      <c r="P441" s="2">
        <f t="shared" si="175"/>
        <v>2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1</v>
      </c>
      <c r="Z441" s="3">
        <v>0</v>
      </c>
      <c r="AA441" s="3">
        <v>0</v>
      </c>
      <c r="AB441" s="3">
        <v>0</v>
      </c>
      <c r="AC441" s="3">
        <v>2</v>
      </c>
      <c r="AD441" s="3">
        <v>0</v>
      </c>
      <c r="AE441" s="3">
        <v>0</v>
      </c>
      <c r="AF441" s="3">
        <v>1</v>
      </c>
      <c r="AG441" s="3">
        <v>0</v>
      </c>
      <c r="AH441" s="3">
        <v>2</v>
      </c>
      <c r="AI441" s="3">
        <v>0</v>
      </c>
      <c r="AJ441" s="3">
        <v>1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2">
        <f t="shared" si="172"/>
        <v>0</v>
      </c>
      <c r="AT441" s="2">
        <f t="shared" si="173"/>
        <v>0</v>
      </c>
    </row>
    <row r="442" spans="1:46" ht="12.75">
      <c r="A442" s="1" t="s">
        <v>54</v>
      </c>
      <c r="B442" s="1" t="str">
        <f>IF(('soupiska týmy'!$F$28&gt;=8),'soupiska týmy'!$B$8,"")</f>
        <v>Washington Capitals</v>
      </c>
      <c r="C442" s="16" t="s">
        <v>19</v>
      </c>
      <c r="D442" s="7" t="s">
        <v>328</v>
      </c>
      <c r="E442" s="1">
        <v>1</v>
      </c>
      <c r="F442" s="16" t="s">
        <v>23</v>
      </c>
      <c r="G442" s="19">
        <v>2</v>
      </c>
      <c r="H442" t="s">
        <v>53</v>
      </c>
      <c r="I442" s="3">
        <f t="shared" si="166"/>
        <v>1</v>
      </c>
      <c r="J442" s="3">
        <f t="shared" si="167"/>
      </c>
      <c r="K442" s="3">
        <f t="shared" si="168"/>
      </c>
      <c r="L442" s="3">
        <f t="shared" si="169"/>
        <v>1</v>
      </c>
      <c r="M442" s="3">
        <f t="shared" si="170"/>
      </c>
      <c r="N442" s="3">
        <f t="shared" si="171"/>
      </c>
      <c r="O442" s="2">
        <f t="shared" si="174"/>
        <v>0</v>
      </c>
      <c r="P442" s="2">
        <f t="shared" si="175"/>
        <v>1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1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1</v>
      </c>
      <c r="AO442" s="3">
        <v>0</v>
      </c>
      <c r="AP442" s="3">
        <v>1</v>
      </c>
      <c r="AQ442" s="3">
        <v>0</v>
      </c>
      <c r="AR442" s="3">
        <v>0</v>
      </c>
      <c r="AS442" s="2">
        <f t="shared" si="172"/>
        <v>0</v>
      </c>
      <c r="AT442" s="2">
        <f t="shared" si="173"/>
        <v>0</v>
      </c>
    </row>
    <row r="443" spans="1:46" ht="12.75">
      <c r="A443" s="1" t="s">
        <v>65</v>
      </c>
      <c r="B443" s="1" t="str">
        <f>IF(('soupiska týmy'!$F$28&gt;=8),'soupiska týmy'!$B$8,"")</f>
        <v>Washington Capitals</v>
      </c>
      <c r="C443" s="16" t="s">
        <v>19</v>
      </c>
      <c r="D443" s="7" t="s">
        <v>326</v>
      </c>
      <c r="E443" s="1">
        <v>4</v>
      </c>
      <c r="F443" s="16" t="s">
        <v>23</v>
      </c>
      <c r="G443" s="19">
        <v>1</v>
      </c>
      <c r="I443" s="3">
        <f t="shared" si="166"/>
        <v>1</v>
      </c>
      <c r="J443" s="3">
        <f t="shared" si="167"/>
        <v>1</v>
      </c>
      <c r="K443" s="3">
        <f t="shared" si="168"/>
      </c>
      <c r="L443" s="3">
        <f t="shared" si="169"/>
      </c>
      <c r="M443" s="3">
        <f t="shared" si="170"/>
      </c>
      <c r="N443" s="3">
        <f t="shared" si="171"/>
      </c>
      <c r="O443" s="2">
        <f t="shared" si="174"/>
        <v>2</v>
      </c>
      <c r="P443" s="2">
        <f t="shared" si="175"/>
        <v>2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1</v>
      </c>
      <c r="Z443" s="3">
        <v>1</v>
      </c>
      <c r="AA443" s="3">
        <v>0</v>
      </c>
      <c r="AB443" s="3">
        <v>0</v>
      </c>
      <c r="AC443" s="3">
        <v>1</v>
      </c>
      <c r="AD443" s="3">
        <v>0</v>
      </c>
      <c r="AE443" s="3">
        <v>1</v>
      </c>
      <c r="AF443" s="3">
        <v>0</v>
      </c>
      <c r="AG443" s="3">
        <v>0</v>
      </c>
      <c r="AH443" s="3">
        <v>1</v>
      </c>
      <c r="AI443" s="3">
        <v>0</v>
      </c>
      <c r="AJ443" s="3">
        <v>1</v>
      </c>
      <c r="AK443" s="3">
        <v>2</v>
      </c>
      <c r="AL443" s="3">
        <v>0</v>
      </c>
      <c r="AM443" s="3">
        <v>1</v>
      </c>
      <c r="AN443" s="3">
        <v>1</v>
      </c>
      <c r="AO443" s="3">
        <v>0</v>
      </c>
      <c r="AP443" s="3">
        <v>1</v>
      </c>
      <c r="AQ443" s="3">
        <v>0</v>
      </c>
      <c r="AR443" s="3">
        <v>0</v>
      </c>
      <c r="AS443" s="2">
        <f t="shared" si="172"/>
        <v>0</v>
      </c>
      <c r="AT443" s="2">
        <f t="shared" si="173"/>
        <v>0</v>
      </c>
    </row>
    <row r="444" spans="1:46" ht="12.75">
      <c r="A444" s="1" t="s">
        <v>77</v>
      </c>
      <c r="B444" s="1" t="str">
        <f>IF(('soupiska týmy'!$F$28&gt;=8),'soupiska týmy'!$B$8,"")</f>
        <v>Washington Capitals</v>
      </c>
      <c r="C444" s="16" t="s">
        <v>19</v>
      </c>
      <c r="D444" s="7" t="s">
        <v>323</v>
      </c>
      <c r="E444" s="1">
        <v>3</v>
      </c>
      <c r="F444" s="16" t="s">
        <v>23</v>
      </c>
      <c r="G444" s="19">
        <v>2</v>
      </c>
      <c r="H444" t="s">
        <v>53</v>
      </c>
      <c r="I444" s="3">
        <f t="shared" si="166"/>
        <v>1</v>
      </c>
      <c r="J444" s="3">
        <f t="shared" si="167"/>
      </c>
      <c r="K444" s="3">
        <f t="shared" si="168"/>
        <v>1</v>
      </c>
      <c r="L444" s="3">
        <f t="shared" si="169"/>
      </c>
      <c r="M444" s="3">
        <f t="shared" si="170"/>
      </c>
      <c r="N444" s="3">
        <f t="shared" si="171"/>
      </c>
      <c r="O444" s="2">
        <f t="shared" si="174"/>
        <v>0</v>
      </c>
      <c r="P444" s="2">
        <f t="shared" si="175"/>
        <v>3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1</v>
      </c>
      <c r="Z444" s="3">
        <v>0</v>
      </c>
      <c r="AA444" s="3">
        <v>0</v>
      </c>
      <c r="AB444" s="3">
        <v>0</v>
      </c>
      <c r="AC444" s="3">
        <v>1</v>
      </c>
      <c r="AD444" s="3">
        <v>0</v>
      </c>
      <c r="AE444" s="3">
        <v>0</v>
      </c>
      <c r="AF444" s="3">
        <v>1</v>
      </c>
      <c r="AG444" s="3">
        <v>1</v>
      </c>
      <c r="AH444" s="3">
        <v>0</v>
      </c>
      <c r="AI444" s="3">
        <v>0</v>
      </c>
      <c r="AJ444" s="3">
        <v>1</v>
      </c>
      <c r="AK444" s="3">
        <v>0</v>
      </c>
      <c r="AL444" s="3">
        <v>0</v>
      </c>
      <c r="AM444" s="3">
        <v>0</v>
      </c>
      <c r="AN444" s="3">
        <v>1</v>
      </c>
      <c r="AO444" s="3">
        <v>0</v>
      </c>
      <c r="AP444" s="3">
        <v>0</v>
      </c>
      <c r="AQ444" s="3">
        <v>0</v>
      </c>
      <c r="AR444" s="3">
        <v>0</v>
      </c>
      <c r="AS444" s="2">
        <f t="shared" si="172"/>
        <v>0</v>
      </c>
      <c r="AT444" s="2">
        <f t="shared" si="173"/>
        <v>0</v>
      </c>
    </row>
    <row r="445" spans="1:70" ht="12.75">
      <c r="A445" s="1" t="s">
        <v>84</v>
      </c>
      <c r="B445" s="1" t="str">
        <f>IF(('soupiska týmy'!$F$28&gt;=8),'soupiska týmy'!$B$8,"")</f>
        <v>Washington Capitals</v>
      </c>
      <c r="C445" s="16" t="s">
        <v>19</v>
      </c>
      <c r="D445" s="7" t="s">
        <v>327</v>
      </c>
      <c r="E445" s="1">
        <v>5</v>
      </c>
      <c r="F445" s="16" t="s">
        <v>23</v>
      </c>
      <c r="G445" s="19">
        <v>4</v>
      </c>
      <c r="H445" t="s">
        <v>53</v>
      </c>
      <c r="I445" s="3">
        <f t="shared" si="166"/>
        <v>1</v>
      </c>
      <c r="J445" s="3">
        <f t="shared" si="167"/>
      </c>
      <c r="K445" s="3">
        <f t="shared" si="168"/>
        <v>1</v>
      </c>
      <c r="L445" s="3">
        <f t="shared" si="169"/>
      </c>
      <c r="M445" s="3">
        <f t="shared" si="170"/>
      </c>
      <c r="N445" s="3">
        <f t="shared" si="171"/>
      </c>
      <c r="O445" s="2">
        <f t="shared" si="174"/>
        <v>0</v>
      </c>
      <c r="P445" s="2">
        <f t="shared" si="175"/>
        <v>0</v>
      </c>
      <c r="Q445" s="3">
        <v>0</v>
      </c>
      <c r="R445" s="3">
        <v>0</v>
      </c>
      <c r="S445" s="3">
        <v>0</v>
      </c>
      <c r="T445" s="3">
        <v>0</v>
      </c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2">
        <f t="shared" si="172"/>
        <v>2</v>
      </c>
      <c r="AT445" s="2">
        <f t="shared" si="173"/>
        <v>2</v>
      </c>
      <c r="AU445">
        <v>0</v>
      </c>
      <c r="AV445">
        <v>1</v>
      </c>
      <c r="AW445">
        <v>1</v>
      </c>
      <c r="AX445">
        <v>0</v>
      </c>
      <c r="AY445">
        <v>1</v>
      </c>
      <c r="AZ445">
        <v>0</v>
      </c>
      <c r="BA445">
        <v>0</v>
      </c>
      <c r="BB445">
        <v>1</v>
      </c>
      <c r="BC445">
        <v>4</v>
      </c>
      <c r="BD445">
        <v>0</v>
      </c>
      <c r="BE445">
        <v>1</v>
      </c>
      <c r="BF445">
        <v>0</v>
      </c>
      <c r="BG445">
        <v>0</v>
      </c>
      <c r="BH445">
        <v>1</v>
      </c>
      <c r="BI445">
        <v>0</v>
      </c>
      <c r="BJ445">
        <v>1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1</v>
      </c>
      <c r="BQ445">
        <v>0</v>
      </c>
      <c r="BR445">
        <v>0</v>
      </c>
    </row>
    <row r="446" spans="1:46" ht="12.75">
      <c r="A446" s="1" t="s">
        <v>94</v>
      </c>
      <c r="B446" s="1" t="str">
        <f>IF(('soupiska týmy'!$F$28&gt;=8),'soupiska týmy'!$B$8,"")</f>
        <v>Washington Capitals</v>
      </c>
      <c r="C446" s="16" t="s">
        <v>19</v>
      </c>
      <c r="D446" s="7" t="s">
        <v>321</v>
      </c>
      <c r="E446" s="1">
        <v>5</v>
      </c>
      <c r="F446" s="16" t="s">
        <v>23</v>
      </c>
      <c r="G446" s="19">
        <v>2</v>
      </c>
      <c r="I446" s="3">
        <f t="shared" si="166"/>
        <v>1</v>
      </c>
      <c r="J446" s="3">
        <f t="shared" si="167"/>
        <v>1</v>
      </c>
      <c r="K446" s="3">
        <f t="shared" si="168"/>
      </c>
      <c r="L446" s="3">
        <f t="shared" si="169"/>
      </c>
      <c r="M446" s="3">
        <f t="shared" si="170"/>
      </c>
      <c r="N446" s="3">
        <f t="shared" si="171"/>
      </c>
      <c r="O446" s="2">
        <f t="shared" si="174"/>
        <v>0</v>
      </c>
      <c r="P446" s="2">
        <f t="shared" si="175"/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2</v>
      </c>
      <c r="AA446" s="3">
        <v>0</v>
      </c>
      <c r="AB446" s="3">
        <v>0</v>
      </c>
      <c r="AC446" s="3">
        <v>2</v>
      </c>
      <c r="AD446" s="3">
        <v>2</v>
      </c>
      <c r="AE446" s="3">
        <v>0</v>
      </c>
      <c r="AF446" s="3">
        <v>0</v>
      </c>
      <c r="AG446" s="3">
        <v>2</v>
      </c>
      <c r="AH446" s="3">
        <v>1</v>
      </c>
      <c r="AI446" s="3">
        <v>0</v>
      </c>
      <c r="AJ446" s="3">
        <v>0</v>
      </c>
      <c r="AK446" s="3">
        <v>1</v>
      </c>
      <c r="AL446" s="3">
        <v>1</v>
      </c>
      <c r="AM446" s="3">
        <v>0</v>
      </c>
      <c r="AN446" s="3">
        <v>0</v>
      </c>
      <c r="AO446" s="3">
        <v>0</v>
      </c>
      <c r="AP446" s="3">
        <v>2</v>
      </c>
      <c r="AQ446" s="3">
        <v>0</v>
      </c>
      <c r="AR446" s="3">
        <v>0</v>
      </c>
      <c r="AS446" s="2">
        <f t="shared" si="172"/>
        <v>0</v>
      </c>
      <c r="AT446" s="2">
        <f t="shared" si="173"/>
        <v>0</v>
      </c>
    </row>
    <row r="447" spans="1:46" ht="12.75">
      <c r="A447" s="1" t="s">
        <v>220</v>
      </c>
      <c r="B447" s="1" t="str">
        <f>IF(('soupiska týmy'!$F$28&gt;=8),'soupiska týmy'!$B$8,"")</f>
        <v>Washington Capitals</v>
      </c>
      <c r="C447" s="16" t="s">
        <v>19</v>
      </c>
      <c r="D447" s="7" t="s">
        <v>322</v>
      </c>
      <c r="E447" s="1">
        <v>5</v>
      </c>
      <c r="F447" s="16" t="s">
        <v>23</v>
      </c>
      <c r="G447" s="19">
        <v>4</v>
      </c>
      <c r="H447" t="s">
        <v>53</v>
      </c>
      <c r="I447" s="3">
        <f t="shared" si="166"/>
        <v>1</v>
      </c>
      <c r="J447" s="3">
        <f t="shared" si="167"/>
      </c>
      <c r="K447" s="3">
        <f t="shared" si="168"/>
        <v>1</v>
      </c>
      <c r="L447" s="3">
        <f t="shared" si="169"/>
      </c>
      <c r="M447" s="3">
        <f t="shared" si="170"/>
      </c>
      <c r="N447" s="3">
        <f t="shared" si="171"/>
      </c>
      <c r="O447" s="2">
        <f t="shared" si="174"/>
        <v>2</v>
      </c>
      <c r="P447" s="2">
        <f t="shared" si="175"/>
        <v>1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1</v>
      </c>
      <c r="AA447" s="3">
        <v>0</v>
      </c>
      <c r="AB447" s="3">
        <v>0</v>
      </c>
      <c r="AC447" s="3">
        <v>2</v>
      </c>
      <c r="AD447" s="3">
        <v>1</v>
      </c>
      <c r="AE447" s="3">
        <v>1</v>
      </c>
      <c r="AF447" s="3">
        <v>0</v>
      </c>
      <c r="AG447" s="3">
        <v>1</v>
      </c>
      <c r="AH447" s="3">
        <v>2</v>
      </c>
      <c r="AI447" s="3">
        <v>0</v>
      </c>
      <c r="AJ447" s="3">
        <v>1</v>
      </c>
      <c r="AK447" s="3">
        <v>0</v>
      </c>
      <c r="AL447" s="3">
        <v>0</v>
      </c>
      <c r="AM447" s="3">
        <v>0</v>
      </c>
      <c r="AN447" s="3">
        <v>0</v>
      </c>
      <c r="AO447" s="3">
        <v>2</v>
      </c>
      <c r="AP447" s="3">
        <v>0</v>
      </c>
      <c r="AQ447" s="3">
        <v>1</v>
      </c>
      <c r="AR447" s="3">
        <v>0</v>
      </c>
      <c r="AS447" s="2">
        <f t="shared" si="172"/>
        <v>0</v>
      </c>
      <c r="AT447" s="2">
        <f t="shared" si="173"/>
        <v>0</v>
      </c>
    </row>
    <row r="448" spans="1:70" ht="12.75">
      <c r="A448" s="1" t="s">
        <v>206</v>
      </c>
      <c r="B448" s="1" t="str">
        <f>IF(('soupiska týmy'!$F$28&gt;=8),'soupiska týmy'!$B$8,"")</f>
        <v>Washington Capitals</v>
      </c>
      <c r="C448" s="16" t="s">
        <v>19</v>
      </c>
      <c r="D448" s="7" t="s">
        <v>325</v>
      </c>
      <c r="E448" s="1">
        <v>4</v>
      </c>
      <c r="F448" s="16" t="s">
        <v>23</v>
      </c>
      <c r="G448" s="19">
        <v>2</v>
      </c>
      <c r="I448" s="3">
        <f t="shared" si="166"/>
        <v>1</v>
      </c>
      <c r="J448" s="3">
        <f t="shared" si="167"/>
        <v>1</v>
      </c>
      <c r="K448" s="3">
        <f t="shared" si="168"/>
      </c>
      <c r="L448" s="3">
        <f t="shared" si="169"/>
      </c>
      <c r="M448" s="3">
        <f t="shared" si="170"/>
      </c>
      <c r="N448" s="3">
        <f t="shared" si="171"/>
      </c>
      <c r="O448" s="2">
        <f t="shared" si="174"/>
        <v>0</v>
      </c>
      <c r="P448" s="2">
        <f t="shared" si="175"/>
        <v>0</v>
      </c>
      <c r="Q448" s="3">
        <v>0</v>
      </c>
      <c r="R448" s="3">
        <v>0</v>
      </c>
      <c r="S448" s="3">
        <v>0</v>
      </c>
      <c r="T448" s="3">
        <v>0</v>
      </c>
      <c r="AS448" s="2">
        <f t="shared" si="172"/>
        <v>1</v>
      </c>
      <c r="AT448" s="2">
        <f t="shared" si="173"/>
        <v>3</v>
      </c>
      <c r="AU448">
        <v>0</v>
      </c>
      <c r="AV448">
        <v>1</v>
      </c>
      <c r="AW448">
        <v>0</v>
      </c>
      <c r="AX448">
        <v>1</v>
      </c>
      <c r="AY448">
        <v>0</v>
      </c>
      <c r="AZ448">
        <v>0</v>
      </c>
      <c r="BA448">
        <v>0</v>
      </c>
      <c r="BB448">
        <v>1</v>
      </c>
      <c r="BC448">
        <v>0</v>
      </c>
      <c r="BD448">
        <v>1</v>
      </c>
      <c r="BE448">
        <v>0</v>
      </c>
      <c r="BF448">
        <v>1</v>
      </c>
      <c r="BG448">
        <v>3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1</v>
      </c>
      <c r="BP448">
        <v>2</v>
      </c>
      <c r="BQ448">
        <v>1</v>
      </c>
      <c r="BR448">
        <v>0</v>
      </c>
    </row>
    <row r="449" spans="1:70" ht="12.75">
      <c r="A449" s="1" t="s">
        <v>233</v>
      </c>
      <c r="B449" s="1" t="str">
        <f>IF(('soupiska týmy'!$F$28&gt;=8),'soupiska týmy'!$B$8,"")</f>
        <v>Washington Capitals</v>
      </c>
      <c r="C449" s="16" t="s">
        <v>19</v>
      </c>
      <c r="D449" s="7" t="s">
        <v>328</v>
      </c>
      <c r="E449" s="1">
        <v>2</v>
      </c>
      <c r="F449" s="16" t="s">
        <v>23</v>
      </c>
      <c r="G449" s="19">
        <v>5</v>
      </c>
      <c r="I449" s="3">
        <f t="shared" si="166"/>
        <v>1</v>
      </c>
      <c r="J449" s="3">
        <f t="shared" si="167"/>
      </c>
      <c r="K449" s="3">
        <f t="shared" si="168"/>
      </c>
      <c r="L449" s="3">
        <f t="shared" si="169"/>
      </c>
      <c r="M449" s="3">
        <f t="shared" si="170"/>
        <v>1</v>
      </c>
      <c r="N449" s="3">
        <f t="shared" si="171"/>
      </c>
      <c r="O449" s="2">
        <f t="shared" si="174"/>
        <v>0</v>
      </c>
      <c r="P449" s="2">
        <f t="shared" si="175"/>
        <v>0</v>
      </c>
      <c r="Q449" s="3">
        <v>0</v>
      </c>
      <c r="R449" s="3">
        <v>0</v>
      </c>
      <c r="S449" s="3">
        <v>0</v>
      </c>
      <c r="T449" s="3">
        <v>0</v>
      </c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2">
        <f t="shared" si="172"/>
        <v>1</v>
      </c>
      <c r="AT449" s="2">
        <f t="shared" si="173"/>
        <v>1</v>
      </c>
      <c r="AU449">
        <v>2</v>
      </c>
      <c r="AV449">
        <v>0</v>
      </c>
      <c r="AW449">
        <v>0</v>
      </c>
      <c r="AX449">
        <v>0</v>
      </c>
      <c r="AY449">
        <v>0</v>
      </c>
      <c r="AZ449">
        <v>1</v>
      </c>
      <c r="BA449">
        <v>0</v>
      </c>
      <c r="BB449">
        <v>0</v>
      </c>
      <c r="BC449">
        <v>0</v>
      </c>
      <c r="BD449">
        <v>0</v>
      </c>
      <c r="BE449">
        <v>1</v>
      </c>
      <c r="BF449">
        <v>0</v>
      </c>
      <c r="BG449">
        <v>0</v>
      </c>
      <c r="BH449">
        <v>1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1</v>
      </c>
    </row>
    <row r="450" spans="1:70" ht="12.75">
      <c r="A450" s="1" t="s">
        <v>137</v>
      </c>
      <c r="B450" s="1" t="str">
        <f>IF(('soupiska týmy'!$F$28&gt;=8),'soupiska týmy'!$B$8,"")</f>
        <v>Washington Capitals</v>
      </c>
      <c r="C450" s="16" t="s">
        <v>19</v>
      </c>
      <c r="D450" s="7" t="s">
        <v>326</v>
      </c>
      <c r="E450" s="1">
        <v>3</v>
      </c>
      <c r="F450" s="16" t="s">
        <v>23</v>
      </c>
      <c r="G450" s="19">
        <v>2</v>
      </c>
      <c r="H450" t="s">
        <v>53</v>
      </c>
      <c r="I450" s="3">
        <f t="shared" si="166"/>
        <v>1</v>
      </c>
      <c r="J450" s="3">
        <f t="shared" si="167"/>
      </c>
      <c r="K450" s="3">
        <f t="shared" si="168"/>
        <v>1</v>
      </c>
      <c r="L450" s="3">
        <f t="shared" si="169"/>
      </c>
      <c r="M450" s="3">
        <f t="shared" si="170"/>
      </c>
      <c r="N450" s="3">
        <f t="shared" si="171"/>
      </c>
      <c r="O450" s="2">
        <f t="shared" si="174"/>
        <v>0</v>
      </c>
      <c r="P450" s="2">
        <f t="shared" si="175"/>
        <v>0</v>
      </c>
      <c r="Q450" s="3">
        <v>0</v>
      </c>
      <c r="R450" s="3">
        <v>0</v>
      </c>
      <c r="S450" s="3">
        <v>0</v>
      </c>
      <c r="T450" s="3">
        <v>0</v>
      </c>
      <c r="AS450" s="2">
        <f t="shared" si="172"/>
        <v>2</v>
      </c>
      <c r="AT450" s="2">
        <f t="shared" si="173"/>
        <v>1</v>
      </c>
      <c r="AU450">
        <v>0</v>
      </c>
      <c r="AV450">
        <v>0</v>
      </c>
      <c r="AW450">
        <v>0</v>
      </c>
      <c r="AX450">
        <v>0</v>
      </c>
      <c r="AY450">
        <v>1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1</v>
      </c>
      <c r="BK450">
        <v>0</v>
      </c>
      <c r="BL450">
        <v>0</v>
      </c>
      <c r="BM450">
        <v>1</v>
      </c>
      <c r="BN450">
        <v>0</v>
      </c>
      <c r="BO450">
        <v>2</v>
      </c>
      <c r="BP450">
        <v>0</v>
      </c>
      <c r="BQ450">
        <v>1</v>
      </c>
      <c r="BR450">
        <v>0</v>
      </c>
    </row>
    <row r="451" spans="1:46" ht="12.75">
      <c r="A451" s="1" t="s">
        <v>39</v>
      </c>
      <c r="B451" s="1" t="str">
        <f>IF(('soupiska týmy'!$F$28&gt;=8),'soupiska týmy'!$B$8,"")</f>
        <v>Washington Capitals</v>
      </c>
      <c r="C451" s="16" t="s">
        <v>19</v>
      </c>
      <c r="D451" s="7" t="s">
        <v>327</v>
      </c>
      <c r="E451" s="1">
        <v>3</v>
      </c>
      <c r="F451" s="16" t="s">
        <v>23</v>
      </c>
      <c r="G451" s="19">
        <v>2</v>
      </c>
      <c r="I451" s="3">
        <f t="shared" si="166"/>
        <v>1</v>
      </c>
      <c r="J451" s="3">
        <f t="shared" si="167"/>
        <v>1</v>
      </c>
      <c r="K451" s="3">
        <f t="shared" si="168"/>
      </c>
      <c r="L451" s="3">
        <f t="shared" si="169"/>
      </c>
      <c r="M451" s="3">
        <f t="shared" si="170"/>
      </c>
      <c r="N451" s="3">
        <f t="shared" si="171"/>
      </c>
      <c r="O451" s="2">
        <f t="shared" si="174"/>
        <v>2</v>
      </c>
      <c r="P451" s="2">
        <f t="shared" si="175"/>
        <v>2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2</v>
      </c>
      <c r="AA451" s="3">
        <v>0</v>
      </c>
      <c r="AB451" s="3">
        <v>0</v>
      </c>
      <c r="AC451" s="3">
        <v>1</v>
      </c>
      <c r="AD451" s="3">
        <v>1</v>
      </c>
      <c r="AE451" s="3">
        <v>0</v>
      </c>
      <c r="AF451" s="3">
        <v>1</v>
      </c>
      <c r="AG451" s="3">
        <v>1</v>
      </c>
      <c r="AH451" s="3">
        <v>0</v>
      </c>
      <c r="AI451" s="3">
        <v>0</v>
      </c>
      <c r="AJ451" s="3">
        <v>0</v>
      </c>
      <c r="AK451" s="3">
        <v>1</v>
      </c>
      <c r="AL451" s="3">
        <v>1</v>
      </c>
      <c r="AM451" s="3">
        <v>1</v>
      </c>
      <c r="AN451" s="3">
        <v>0</v>
      </c>
      <c r="AO451" s="3">
        <v>1</v>
      </c>
      <c r="AP451" s="3">
        <v>0</v>
      </c>
      <c r="AQ451" s="3">
        <v>1</v>
      </c>
      <c r="AR451" s="3">
        <v>1</v>
      </c>
      <c r="AS451" s="2">
        <f t="shared" si="172"/>
        <v>0</v>
      </c>
      <c r="AT451" s="2">
        <f t="shared" si="173"/>
        <v>0</v>
      </c>
    </row>
    <row r="452" spans="1:70" ht="12.75">
      <c r="A452" s="1" t="s">
        <v>52</v>
      </c>
      <c r="B452" s="1" t="str">
        <f>IF(('soupiska týmy'!$F$28&gt;=8),'soupiska týmy'!$B$8,"")</f>
        <v>Washington Capitals</v>
      </c>
      <c r="C452" s="16" t="s">
        <v>19</v>
      </c>
      <c r="D452" s="7" t="s">
        <v>323</v>
      </c>
      <c r="E452" s="1">
        <v>1</v>
      </c>
      <c r="F452" s="16" t="s">
        <v>23</v>
      </c>
      <c r="G452" s="19">
        <v>0</v>
      </c>
      <c r="I452" s="3">
        <f t="shared" si="166"/>
        <v>1</v>
      </c>
      <c r="J452" s="3">
        <f t="shared" si="167"/>
        <v>1</v>
      </c>
      <c r="K452" s="3">
        <f t="shared" si="168"/>
      </c>
      <c r="L452" s="3">
        <f t="shared" si="169"/>
      </c>
      <c r="M452" s="3">
        <f t="shared" si="170"/>
      </c>
      <c r="N452" s="3">
        <f t="shared" si="171"/>
        <v>1</v>
      </c>
      <c r="O452" s="2">
        <f t="shared" si="174"/>
        <v>0</v>
      </c>
      <c r="P452" s="2">
        <f t="shared" si="175"/>
        <v>0</v>
      </c>
      <c r="Q452" s="3">
        <v>0</v>
      </c>
      <c r="R452" s="3">
        <v>0</v>
      </c>
      <c r="S452" s="3">
        <v>0</v>
      </c>
      <c r="T452" s="3">
        <v>0</v>
      </c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2">
        <f t="shared" si="172"/>
        <v>1</v>
      </c>
      <c r="AT452" s="2">
        <f t="shared" si="173"/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1</v>
      </c>
      <c r="BD452">
        <v>0</v>
      </c>
      <c r="BE452">
        <v>1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1</v>
      </c>
      <c r="BQ452">
        <v>0</v>
      </c>
      <c r="BR452">
        <v>0</v>
      </c>
    </row>
    <row r="453" spans="1:70" ht="12.75">
      <c r="A453" s="1" t="s">
        <v>9</v>
      </c>
      <c r="B453" s="1" t="str">
        <f>IF(('soupiska týmy'!$F$28&gt;=8),'soupiska týmy'!$B$8,"")</f>
        <v>Washington Capitals</v>
      </c>
      <c r="C453" s="16" t="s">
        <v>19</v>
      </c>
      <c r="D453" s="7" t="s">
        <v>321</v>
      </c>
      <c r="E453" s="1">
        <v>7</v>
      </c>
      <c r="F453" s="16" t="s">
        <v>23</v>
      </c>
      <c r="G453" s="19">
        <v>0</v>
      </c>
      <c r="I453" s="3">
        <f t="shared" si="166"/>
        <v>1</v>
      </c>
      <c r="J453" s="3">
        <f t="shared" si="167"/>
        <v>1</v>
      </c>
      <c r="K453" s="3">
        <f t="shared" si="168"/>
      </c>
      <c r="L453" s="3">
        <f t="shared" si="169"/>
      </c>
      <c r="M453" s="3">
        <f t="shared" si="170"/>
      </c>
      <c r="N453" s="3">
        <f t="shared" si="171"/>
        <v>1</v>
      </c>
      <c r="O453" s="2">
        <f t="shared" si="174"/>
        <v>0</v>
      </c>
      <c r="P453" s="2">
        <f t="shared" si="175"/>
        <v>0</v>
      </c>
      <c r="Q453" s="3">
        <v>0</v>
      </c>
      <c r="R453" s="3">
        <v>0</v>
      </c>
      <c r="S453" s="3">
        <v>0</v>
      </c>
      <c r="T453" s="3">
        <v>0</v>
      </c>
      <c r="AS453" s="2">
        <f t="shared" si="172"/>
        <v>1</v>
      </c>
      <c r="AT453" s="2">
        <f t="shared" si="173"/>
        <v>0</v>
      </c>
      <c r="AU453">
        <v>3</v>
      </c>
      <c r="AV453">
        <v>2</v>
      </c>
      <c r="AW453">
        <v>0</v>
      </c>
      <c r="AX453">
        <v>0</v>
      </c>
      <c r="AY453">
        <v>2</v>
      </c>
      <c r="AZ453">
        <v>0</v>
      </c>
      <c r="BA453">
        <v>1</v>
      </c>
      <c r="BB453">
        <v>0</v>
      </c>
      <c r="BC453">
        <v>0</v>
      </c>
      <c r="BD453">
        <v>2</v>
      </c>
      <c r="BE453">
        <v>0</v>
      </c>
      <c r="BF453">
        <v>0</v>
      </c>
      <c r="BG453">
        <v>2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4</v>
      </c>
      <c r="BQ453">
        <v>0</v>
      </c>
      <c r="BR453">
        <v>0</v>
      </c>
    </row>
    <row r="454" spans="1:70" ht="12.75">
      <c r="A454" s="1" t="s">
        <v>20</v>
      </c>
      <c r="B454" s="1" t="str">
        <f>IF(('soupiska týmy'!$F$28&gt;=8),'soupiska týmy'!$B$8,"")</f>
        <v>Washington Capitals</v>
      </c>
      <c r="C454" s="16" t="s">
        <v>19</v>
      </c>
      <c r="D454" s="7" t="s">
        <v>322</v>
      </c>
      <c r="E454" s="1">
        <v>5</v>
      </c>
      <c r="F454" s="16" t="s">
        <v>23</v>
      </c>
      <c r="G454" s="19">
        <v>3</v>
      </c>
      <c r="I454" s="3">
        <f t="shared" si="166"/>
        <v>1</v>
      </c>
      <c r="J454" s="3">
        <f t="shared" si="167"/>
        <v>1</v>
      </c>
      <c r="K454" s="3">
        <f t="shared" si="168"/>
      </c>
      <c r="L454" s="3">
        <f t="shared" si="169"/>
      </c>
      <c r="M454" s="3">
        <f t="shared" si="170"/>
      </c>
      <c r="N454" s="3">
        <f t="shared" si="171"/>
      </c>
      <c r="O454" s="2">
        <f t="shared" si="174"/>
        <v>0</v>
      </c>
      <c r="P454" s="2">
        <f t="shared" si="175"/>
        <v>0</v>
      </c>
      <c r="Q454" s="3">
        <v>0</v>
      </c>
      <c r="R454" s="3">
        <v>0</v>
      </c>
      <c r="S454" s="3">
        <v>0</v>
      </c>
      <c r="T454" s="3">
        <v>0</v>
      </c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2">
        <f t="shared" si="172"/>
        <v>0</v>
      </c>
      <c r="AT454" s="2">
        <f t="shared" si="173"/>
        <v>0</v>
      </c>
      <c r="AU454">
        <v>1</v>
      </c>
      <c r="AV454">
        <v>1</v>
      </c>
      <c r="AW454">
        <v>0</v>
      </c>
      <c r="AX454">
        <v>0</v>
      </c>
      <c r="AY454">
        <v>0</v>
      </c>
      <c r="AZ454">
        <v>1</v>
      </c>
      <c r="BA454">
        <v>0</v>
      </c>
      <c r="BB454">
        <v>0</v>
      </c>
      <c r="BC454">
        <v>3</v>
      </c>
      <c r="BD454">
        <v>0</v>
      </c>
      <c r="BE454">
        <v>0</v>
      </c>
      <c r="BF454">
        <v>0</v>
      </c>
      <c r="BG454">
        <v>0</v>
      </c>
      <c r="BH454">
        <v>4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1</v>
      </c>
      <c r="BP454">
        <v>3</v>
      </c>
      <c r="BQ454">
        <v>0</v>
      </c>
      <c r="BR454">
        <v>0</v>
      </c>
    </row>
    <row r="455" spans="1:70" s="44" customFormat="1" ht="12.75">
      <c r="A455" s="40" t="s">
        <v>81</v>
      </c>
      <c r="B455" s="40" t="str">
        <f>IF(('soupiska týmy'!$F$28&gt;=8),'soupiska týmy'!$B$8,"")</f>
        <v>Washington Capitals</v>
      </c>
      <c r="C455" s="41" t="s">
        <v>19</v>
      </c>
      <c r="D455" s="42" t="s">
        <v>325</v>
      </c>
      <c r="E455" s="40">
        <v>4</v>
      </c>
      <c r="F455" s="41" t="s">
        <v>23</v>
      </c>
      <c r="G455" s="42">
        <v>3</v>
      </c>
      <c r="H455" s="42" t="s">
        <v>53</v>
      </c>
      <c r="I455" s="43">
        <f t="shared" si="166"/>
        <v>1</v>
      </c>
      <c r="J455" s="43">
        <f t="shared" si="167"/>
      </c>
      <c r="K455" s="43">
        <f t="shared" si="168"/>
        <v>1</v>
      </c>
      <c r="L455" s="43">
        <f t="shared" si="169"/>
      </c>
      <c r="M455" s="43">
        <f t="shared" si="170"/>
      </c>
      <c r="N455" s="43">
        <f t="shared" si="171"/>
      </c>
      <c r="O455" s="35">
        <f t="shared" si="174"/>
        <v>1</v>
      </c>
      <c r="P455" s="35">
        <f t="shared" si="175"/>
        <v>1</v>
      </c>
      <c r="Q455" s="43">
        <v>0</v>
      </c>
      <c r="R455" s="43">
        <v>0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  <c r="X455" s="43">
        <v>0</v>
      </c>
      <c r="Y455" s="43">
        <v>2</v>
      </c>
      <c r="Z455" s="43">
        <v>0</v>
      </c>
      <c r="AA455" s="43">
        <v>0</v>
      </c>
      <c r="AB455" s="43">
        <v>0</v>
      </c>
      <c r="AC455" s="43">
        <v>0</v>
      </c>
      <c r="AD455" s="43">
        <v>3</v>
      </c>
      <c r="AE455" s="43">
        <v>0</v>
      </c>
      <c r="AF455" s="43">
        <v>0</v>
      </c>
      <c r="AG455" s="43">
        <v>1</v>
      </c>
      <c r="AH455" s="43">
        <v>0</v>
      </c>
      <c r="AI455" s="43">
        <v>0</v>
      </c>
      <c r="AJ455" s="43">
        <v>0</v>
      </c>
      <c r="AK455" s="43">
        <v>1</v>
      </c>
      <c r="AL455" s="43">
        <v>1</v>
      </c>
      <c r="AM455" s="43">
        <v>1</v>
      </c>
      <c r="AN455" s="43">
        <v>1</v>
      </c>
      <c r="AO455" s="43">
        <v>0</v>
      </c>
      <c r="AP455" s="43">
        <v>1</v>
      </c>
      <c r="AQ455" s="43">
        <v>0</v>
      </c>
      <c r="AR455" s="43">
        <v>0</v>
      </c>
      <c r="AS455" s="35">
        <f t="shared" si="172"/>
        <v>0</v>
      </c>
      <c r="AT455" s="35">
        <f t="shared" si="173"/>
        <v>0</v>
      </c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</row>
    <row r="456" spans="1:70" ht="12.75">
      <c r="A456" s="40" t="s">
        <v>89</v>
      </c>
      <c r="B456" s="40" t="str">
        <f>IF(('soupiska týmy'!$F$28&gt;=8),'soupiska týmy'!$B$8,"")</f>
        <v>Washington Capitals</v>
      </c>
      <c r="C456" s="41" t="s">
        <v>19</v>
      </c>
      <c r="D456" s="42" t="s">
        <v>328</v>
      </c>
      <c r="E456" s="40">
        <v>3</v>
      </c>
      <c r="F456" s="41" t="s">
        <v>23</v>
      </c>
      <c r="G456" s="42">
        <v>2</v>
      </c>
      <c r="H456" s="42" t="s">
        <v>53</v>
      </c>
      <c r="I456" s="43">
        <f>IF((G456&lt;&gt;""),1,"")</f>
        <v>1</v>
      </c>
      <c r="J456" s="43">
        <f>IF((G456&lt;&gt;""),IF(AND((E456&gt;G456),(H456="")),1,""),"")</f>
      </c>
      <c r="K456" s="43">
        <f>IF((G456&lt;&gt;""),IF(AND((E456&gt;G456),(H456="p")),1,""),"")</f>
        <v>1</v>
      </c>
      <c r="L456" s="43">
        <f>IF((G456&lt;&gt;""),IF(AND((G456&gt;E456),(H456="p")),1,""),"")</f>
      </c>
      <c r="M456" s="43">
        <f>IF((G456&lt;&gt;""),IF(AND((G456&gt;E456),(H456="")),1,""),"")</f>
      </c>
      <c r="N456" s="43">
        <f>IF(AND((G456&lt;&gt;""),(G456=0)),1,"")</f>
      </c>
      <c r="O456" s="35">
        <f>(((((S456+W456)+AA456)+AE456)+AI456)+AM456)+AQ456</f>
        <v>2</v>
      </c>
      <c r="P456" s="35">
        <f>(((((T456+X456)+AB456)+AF456)+AJ456)+AN456)+AR456</f>
        <v>0</v>
      </c>
      <c r="Q456" s="43">
        <v>0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43">
        <v>0</v>
      </c>
      <c r="X456" s="43">
        <v>0</v>
      </c>
      <c r="Y456" s="43">
        <v>0</v>
      </c>
      <c r="Z456" s="43">
        <v>0</v>
      </c>
      <c r="AA456" s="43">
        <v>1</v>
      </c>
      <c r="AB456" s="43">
        <v>0</v>
      </c>
      <c r="AC456" s="43">
        <v>2</v>
      </c>
      <c r="AD456" s="43">
        <v>0</v>
      </c>
      <c r="AE456" s="43">
        <v>0</v>
      </c>
      <c r="AF456" s="43">
        <v>0</v>
      </c>
      <c r="AG456" s="43">
        <v>1</v>
      </c>
      <c r="AH456" s="43">
        <v>0</v>
      </c>
      <c r="AI456" s="43">
        <v>0</v>
      </c>
      <c r="AJ456" s="43">
        <v>0</v>
      </c>
      <c r="AK456" s="43">
        <v>0</v>
      </c>
      <c r="AL456" s="43">
        <v>1</v>
      </c>
      <c r="AM456" s="43">
        <v>1</v>
      </c>
      <c r="AN456" s="43">
        <v>0</v>
      </c>
      <c r="AO456" s="43">
        <v>0</v>
      </c>
      <c r="AP456" s="43">
        <v>1</v>
      </c>
      <c r="AQ456" s="43">
        <v>0</v>
      </c>
      <c r="AR456" s="43">
        <v>0</v>
      </c>
      <c r="AS456" s="35">
        <f>((((AW456+BA456)+BE456)+BI456)+BM456)+BQ456</f>
        <v>0</v>
      </c>
      <c r="AT456" s="35">
        <f>((((AX456+BB456)+BF456)+BJ456)+BN456)+BR456</f>
        <v>0</v>
      </c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</row>
    <row r="457" spans="1:70" ht="12.75">
      <c r="A457" s="6"/>
      <c r="B457" s="6"/>
      <c r="C457" s="6"/>
      <c r="D457" s="6"/>
      <c r="E457" s="23">
        <f>SUM(E401:E456)</f>
        <v>183</v>
      </c>
      <c r="F457" s="6"/>
      <c r="G457" s="24">
        <f>SUM(G401:G456)</f>
        <v>195</v>
      </c>
      <c r="H457" s="6"/>
      <c r="I457" s="17">
        <f aca="true" t="shared" si="176" ref="I457:AN457">SUM(I401:I456)</f>
        <v>56</v>
      </c>
      <c r="J457" s="17">
        <f t="shared" si="176"/>
        <v>20</v>
      </c>
      <c r="K457" s="17">
        <f t="shared" si="176"/>
        <v>8</v>
      </c>
      <c r="L457" s="17">
        <f t="shared" si="176"/>
        <v>4</v>
      </c>
      <c r="M457" s="17">
        <f t="shared" si="176"/>
        <v>24</v>
      </c>
      <c r="N457" s="17">
        <f t="shared" si="176"/>
        <v>3</v>
      </c>
      <c r="O457" s="5">
        <f t="shared" si="176"/>
        <v>35</v>
      </c>
      <c r="P457" s="5">
        <f t="shared" si="176"/>
        <v>37</v>
      </c>
      <c r="Q457" s="23">
        <f t="shared" si="176"/>
        <v>0</v>
      </c>
      <c r="R457" s="23">
        <f t="shared" si="176"/>
        <v>0</v>
      </c>
      <c r="S457" s="23">
        <f t="shared" si="176"/>
        <v>1</v>
      </c>
      <c r="T457" s="23">
        <f t="shared" si="176"/>
        <v>2</v>
      </c>
      <c r="U457" s="5">
        <f t="shared" si="176"/>
        <v>4</v>
      </c>
      <c r="V457" s="5">
        <f t="shared" si="176"/>
        <v>1</v>
      </c>
      <c r="W457" s="5">
        <f t="shared" si="176"/>
        <v>2</v>
      </c>
      <c r="X457" s="5">
        <f t="shared" si="176"/>
        <v>5</v>
      </c>
      <c r="Y457" s="5">
        <f t="shared" si="176"/>
        <v>17</v>
      </c>
      <c r="Z457" s="5">
        <f t="shared" si="176"/>
        <v>17</v>
      </c>
      <c r="AA457" s="5">
        <f t="shared" si="176"/>
        <v>5</v>
      </c>
      <c r="AB457" s="5">
        <f t="shared" si="176"/>
        <v>0</v>
      </c>
      <c r="AC457" s="5">
        <f t="shared" si="176"/>
        <v>39</v>
      </c>
      <c r="AD457" s="5">
        <f t="shared" si="176"/>
        <v>18</v>
      </c>
      <c r="AE457" s="5">
        <f t="shared" si="176"/>
        <v>7</v>
      </c>
      <c r="AF457" s="5">
        <f t="shared" si="176"/>
        <v>10</v>
      </c>
      <c r="AG457" s="5">
        <f t="shared" si="176"/>
        <v>17</v>
      </c>
      <c r="AH457" s="5">
        <f t="shared" si="176"/>
        <v>18</v>
      </c>
      <c r="AI457" s="5">
        <f t="shared" si="176"/>
        <v>4</v>
      </c>
      <c r="AJ457" s="5">
        <f t="shared" si="176"/>
        <v>11</v>
      </c>
      <c r="AK457" s="5">
        <f t="shared" si="176"/>
        <v>13</v>
      </c>
      <c r="AL457" s="5">
        <f t="shared" si="176"/>
        <v>14</v>
      </c>
      <c r="AM457" s="5">
        <f t="shared" si="176"/>
        <v>10</v>
      </c>
      <c r="AN457" s="5">
        <f t="shared" si="176"/>
        <v>9</v>
      </c>
      <c r="AO457" s="5">
        <f aca="true" t="shared" si="177" ref="AO457:BR457">SUM(AO401:AO456)</f>
        <v>11</v>
      </c>
      <c r="AP457" s="5">
        <f t="shared" si="177"/>
        <v>13</v>
      </c>
      <c r="AQ457" s="5">
        <f t="shared" si="177"/>
        <v>6</v>
      </c>
      <c r="AR457" s="5">
        <f t="shared" si="177"/>
        <v>2</v>
      </c>
      <c r="AS457" s="5">
        <f t="shared" si="177"/>
        <v>34</v>
      </c>
      <c r="AT457" s="5">
        <f t="shared" si="177"/>
        <v>39</v>
      </c>
      <c r="AU457" s="5">
        <f t="shared" si="177"/>
        <v>24</v>
      </c>
      <c r="AV457" s="5">
        <f t="shared" si="177"/>
        <v>11</v>
      </c>
      <c r="AW457" s="5">
        <f t="shared" si="177"/>
        <v>9</v>
      </c>
      <c r="AX457" s="5">
        <f t="shared" si="177"/>
        <v>6</v>
      </c>
      <c r="AY457" s="5">
        <f t="shared" si="177"/>
        <v>14</v>
      </c>
      <c r="AZ457" s="5">
        <f t="shared" si="177"/>
        <v>13</v>
      </c>
      <c r="BA457" s="5">
        <f t="shared" si="177"/>
        <v>3</v>
      </c>
      <c r="BB457" s="5">
        <f t="shared" si="177"/>
        <v>9</v>
      </c>
      <c r="BC457" s="5">
        <f t="shared" si="177"/>
        <v>13</v>
      </c>
      <c r="BD457" s="5">
        <f t="shared" si="177"/>
        <v>15</v>
      </c>
      <c r="BE457" s="5">
        <f t="shared" si="177"/>
        <v>8</v>
      </c>
      <c r="BF457" s="5">
        <f t="shared" si="177"/>
        <v>8</v>
      </c>
      <c r="BG457" s="5">
        <f t="shared" si="177"/>
        <v>16</v>
      </c>
      <c r="BH457" s="5">
        <f t="shared" si="177"/>
        <v>17</v>
      </c>
      <c r="BI457" s="5">
        <f t="shared" si="177"/>
        <v>4</v>
      </c>
      <c r="BJ457" s="5">
        <f t="shared" si="177"/>
        <v>6</v>
      </c>
      <c r="BK457" s="5">
        <f t="shared" si="177"/>
        <v>2</v>
      </c>
      <c r="BL457" s="5">
        <f t="shared" si="177"/>
        <v>3</v>
      </c>
      <c r="BM457" s="5">
        <f t="shared" si="177"/>
        <v>6</v>
      </c>
      <c r="BN457" s="5">
        <f t="shared" si="177"/>
        <v>3</v>
      </c>
      <c r="BO457" s="5">
        <f t="shared" si="177"/>
        <v>14</v>
      </c>
      <c r="BP457" s="5">
        <f t="shared" si="177"/>
        <v>20</v>
      </c>
      <c r="BQ457" s="5">
        <f t="shared" si="177"/>
        <v>4</v>
      </c>
      <c r="BR457" s="5">
        <f t="shared" si="177"/>
        <v>7</v>
      </c>
    </row>
    <row r="461" ht="12.75" customHeight="1">
      <c r="J461" t="s">
        <v>320</v>
      </c>
    </row>
  </sheetData>
  <sheetProtection/>
  <mergeCells count="1">
    <mergeCell ref="E1:G1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9.140625" defaultRowHeight="12.75" customHeight="1"/>
  <cols>
    <col min="1" max="1" width="3.57421875" style="0" customWidth="1"/>
    <col min="2" max="2" width="21.57421875" style="0" customWidth="1"/>
    <col min="3" max="7" width="8.57421875" style="0" customWidth="1"/>
    <col min="8" max="8" width="9.421875" style="0" customWidth="1"/>
    <col min="9" max="9" width="1.57421875" style="0" customWidth="1"/>
    <col min="10" max="10" width="9.28125" style="0" customWidth="1"/>
    <col min="11" max="11" width="11.00390625" style="0" customWidth="1"/>
    <col min="12" max="18" width="9.140625" style="0" customWidth="1"/>
  </cols>
  <sheetData>
    <row r="1" spans="2:18" ht="12.75">
      <c r="B1" s="2" t="s">
        <v>119</v>
      </c>
      <c r="C1" s="3" t="s">
        <v>162</v>
      </c>
      <c r="D1" s="3" t="s">
        <v>120</v>
      </c>
      <c r="E1" s="3" t="s">
        <v>200</v>
      </c>
      <c r="F1" s="3" t="s">
        <v>203</v>
      </c>
      <c r="G1" s="3" t="s">
        <v>24</v>
      </c>
      <c r="H1" s="54" t="s">
        <v>1</v>
      </c>
      <c r="I1" s="55"/>
      <c r="J1" s="55"/>
      <c r="K1" s="25" t="s">
        <v>61</v>
      </c>
      <c r="L1" s="3" t="s">
        <v>80</v>
      </c>
      <c r="M1" s="3" t="s">
        <v>164</v>
      </c>
      <c r="N1" s="3" t="s">
        <v>230</v>
      </c>
      <c r="O1" s="7" t="s">
        <v>143</v>
      </c>
      <c r="Q1" s="26">
        <f>IF(OR((D30&lt;&gt;G30),(E30&lt;&gt;F30)),"CHYBA","")</f>
      </c>
      <c r="R1" s="26">
        <f>IF((H30&lt;&gt;J30),"CHYBA","")</f>
      </c>
    </row>
    <row r="2" spans="1:15" ht="12.75">
      <c r="A2" s="1" t="s">
        <v>175</v>
      </c>
      <c r="B2" s="2" t="str">
        <f>IF(('soupiska týmy'!D1&lt;&gt;""),'soupiska týmy'!B1,"")</f>
        <v>Boston Bruins</v>
      </c>
      <c r="C2" s="3">
        <f>'--_--'!I58</f>
        <v>56</v>
      </c>
      <c r="D2" s="3">
        <f>'--_--'!J58</f>
        <v>22</v>
      </c>
      <c r="E2" s="3">
        <f>'--_--'!K58</f>
        <v>14</v>
      </c>
      <c r="F2" s="3">
        <f>'--_--'!L58</f>
        <v>8</v>
      </c>
      <c r="G2" s="3">
        <f>'--_--'!M58</f>
        <v>12</v>
      </c>
      <c r="H2" s="1">
        <f>'--_--'!E58</f>
        <v>165</v>
      </c>
      <c r="I2" s="16" t="s">
        <v>23</v>
      </c>
      <c r="J2" s="7">
        <f>'--_--'!G58</f>
        <v>146</v>
      </c>
      <c r="K2" s="27">
        <f aca="true" t="shared" si="0" ref="K2:K29">IF((C2&lt;&gt;""),(((D2*2)+(E2*2))+F2),"")</f>
        <v>80</v>
      </c>
      <c r="L2" s="3">
        <f>'--_--'!O58+'--_--'!AS58</f>
        <v>129</v>
      </c>
      <c r="M2" s="3">
        <f>'--_--'!P58+'--_--'!AT58</f>
        <v>152</v>
      </c>
      <c r="N2" s="3">
        <f aca="true" t="shared" si="1" ref="N2:N9">(L2+M2)-O2</f>
        <v>255</v>
      </c>
      <c r="O2" s="3">
        <f>1+1+1+1+1+1+1+1+1+1+1+1+1+1+1+1+1+1+1+1+1+1+1+1+1+1</f>
        <v>26</v>
      </c>
    </row>
    <row r="3" spans="1:15" ht="12.75">
      <c r="A3" s="1" t="s">
        <v>168</v>
      </c>
      <c r="B3" s="2" t="str">
        <f>IF(('soupiska týmy'!D2&lt;&gt;""),'soupiska týmy'!B2,"")</f>
        <v>Colorado Avalanche</v>
      </c>
      <c r="C3" s="3">
        <f>'--_--'!I115</f>
        <v>56</v>
      </c>
      <c r="D3" s="3">
        <f>'--_--'!J115</f>
        <v>17</v>
      </c>
      <c r="E3" s="3">
        <f>'--_--'!K115</f>
        <v>5</v>
      </c>
      <c r="F3" s="3">
        <f>'--_--'!L115</f>
        <v>12</v>
      </c>
      <c r="G3" s="3">
        <f>'--_--'!M115</f>
        <v>22</v>
      </c>
      <c r="H3" s="1">
        <f>'--_--'!E115</f>
        <v>123</v>
      </c>
      <c r="I3" s="16" t="s">
        <v>23</v>
      </c>
      <c r="J3" s="7">
        <f>'--_--'!G115</f>
        <v>135</v>
      </c>
      <c r="K3" s="27">
        <f t="shared" si="0"/>
        <v>56</v>
      </c>
      <c r="L3" s="3">
        <f>'--_--'!O115+'--_--'!AS115</f>
        <v>123</v>
      </c>
      <c r="M3" s="3">
        <f>'--_--'!P115+'--_--'!AT115</f>
        <v>38</v>
      </c>
      <c r="N3" s="3">
        <f t="shared" si="1"/>
        <v>135</v>
      </c>
      <c r="O3" s="3">
        <f>1+1+1+1+1+1+1+1+1+1+1+1+1+1+1+1+1+1+1+1+1+1+1+1+1+1</f>
        <v>26</v>
      </c>
    </row>
    <row r="4" spans="1:15" ht="12.75">
      <c r="A4" s="1" t="s">
        <v>166</v>
      </c>
      <c r="B4" s="2" t="str">
        <f>IF(('soupiska týmy'!D3&lt;&gt;""),'soupiska týmy'!B3,"")</f>
        <v>Detroit Red Wings</v>
      </c>
      <c r="C4" s="3">
        <f>'--_--'!I172</f>
        <v>56</v>
      </c>
      <c r="D4" s="3">
        <f>'--_--'!J172</f>
        <v>24</v>
      </c>
      <c r="E4" s="3">
        <f>'--_--'!K172</f>
        <v>13</v>
      </c>
      <c r="F4" s="3">
        <f>'--_--'!L172</f>
        <v>6</v>
      </c>
      <c r="G4" s="3">
        <f>'--_--'!M172</f>
        <v>13</v>
      </c>
      <c r="H4" s="1">
        <f>'--_--'!E172</f>
        <v>126</v>
      </c>
      <c r="I4" s="16" t="s">
        <v>23</v>
      </c>
      <c r="J4" s="7">
        <f>'--_--'!G172</f>
        <v>84</v>
      </c>
      <c r="K4" s="27">
        <f t="shared" si="0"/>
        <v>80</v>
      </c>
      <c r="L4" s="3">
        <f>'--_--'!O172+'--_--'!AS172</f>
        <v>44</v>
      </c>
      <c r="M4" s="3">
        <f>'--_--'!P172+'--_--'!AT172</f>
        <v>6</v>
      </c>
      <c r="N4" s="3">
        <f t="shared" si="1"/>
        <v>32</v>
      </c>
      <c r="O4" s="3">
        <f>1+1+1+1+1+1+1+1+1+1+1+1+1+1+1+1+1+1</f>
        <v>18</v>
      </c>
    </row>
    <row r="5" spans="1:15" ht="12.75">
      <c r="A5" s="1" t="s">
        <v>157</v>
      </c>
      <c r="B5" s="2" t="str">
        <f>IF(('soupiska týmy'!D4&lt;&gt;""),'soupiska týmy'!B4,"")</f>
        <v>Edmonton Oilers</v>
      </c>
      <c r="C5" s="3">
        <f>'--_--'!I229</f>
        <v>56</v>
      </c>
      <c r="D5" s="3">
        <f>'--_--'!J229</f>
        <v>10</v>
      </c>
      <c r="E5" s="3">
        <f>'--_--'!K229</f>
        <v>6</v>
      </c>
      <c r="F5" s="3">
        <f>'--_--'!L229</f>
        <v>11</v>
      </c>
      <c r="G5" s="3">
        <f>'--_--'!M229</f>
        <v>29</v>
      </c>
      <c r="H5" s="1">
        <f>'--_--'!E229</f>
        <v>91</v>
      </c>
      <c r="I5" s="16" t="s">
        <v>23</v>
      </c>
      <c r="J5" s="7">
        <f>'--_--'!G229</f>
        <v>160</v>
      </c>
      <c r="K5" s="27">
        <f t="shared" si="0"/>
        <v>43</v>
      </c>
      <c r="L5" s="3">
        <f>'--_--'!O229+'--_--'!AS229</f>
        <v>138</v>
      </c>
      <c r="M5" s="3">
        <f>'--_--'!P229+'--_--'!AT229</f>
        <v>53</v>
      </c>
      <c r="N5" s="3">
        <f t="shared" si="1"/>
        <v>173</v>
      </c>
      <c r="O5" s="3">
        <f>1+1+1+1+1+1+1+1+1+1+1+1+1+1+1+1+1+1</f>
        <v>18</v>
      </c>
    </row>
    <row r="6" spans="1:15" ht="12.75">
      <c r="A6" s="1" t="s">
        <v>199</v>
      </c>
      <c r="B6" s="2" t="str">
        <f>IF(('soupiska týmy'!D5&lt;&gt;""),'soupiska týmy'!B5,"")</f>
        <v>Ottawa Senators</v>
      </c>
      <c r="C6" s="3">
        <f>'--_--'!I286</f>
        <v>56</v>
      </c>
      <c r="D6" s="3">
        <f>'--_--'!J286</f>
        <v>33</v>
      </c>
      <c r="E6" s="3">
        <f>'--_--'!K286</f>
        <v>6</v>
      </c>
      <c r="F6" s="3">
        <f>'--_--'!L286</f>
        <v>6</v>
      </c>
      <c r="G6" s="3">
        <f>'--_--'!M286</f>
        <v>11</v>
      </c>
      <c r="H6" s="1">
        <f>'--_--'!E286</f>
        <v>188</v>
      </c>
      <c r="I6" s="16" t="s">
        <v>23</v>
      </c>
      <c r="J6" s="7">
        <f>'--_--'!G286</f>
        <v>125</v>
      </c>
      <c r="K6" s="27">
        <f t="shared" si="0"/>
        <v>84</v>
      </c>
      <c r="L6" s="3">
        <f>'--_--'!O286+'--_--'!AS286</f>
        <v>101</v>
      </c>
      <c r="M6" s="3">
        <f>'--_--'!P286+'--_--'!AT286</f>
        <v>38</v>
      </c>
      <c r="N6" s="3">
        <f t="shared" si="1"/>
        <v>109</v>
      </c>
      <c r="O6" s="28">
        <f>1+1+1+1+1+1+1+1+1+1+1+1+1+1+1+1+1+1+1+1+1+1+1+1+1+1+1+1+1+1</f>
        <v>30</v>
      </c>
    </row>
    <row r="7" spans="1:15" ht="12.75">
      <c r="A7" s="1" t="s">
        <v>196</v>
      </c>
      <c r="B7" s="2" t="str">
        <f>IF(('soupiska týmy'!D6&lt;&gt;""),'soupiska týmy'!B6,"")</f>
        <v>Philadelphia Flyers</v>
      </c>
      <c r="C7" s="3">
        <f>'--_--'!I343</f>
        <v>56</v>
      </c>
      <c r="D7" s="3">
        <f>'--_--'!J343</f>
        <v>17</v>
      </c>
      <c r="E7" s="3">
        <f>'--_--'!K343</f>
        <v>10</v>
      </c>
      <c r="F7" s="3">
        <f>'--_--'!L343</f>
        <v>7</v>
      </c>
      <c r="G7" s="3">
        <f>'--_--'!M343</f>
        <v>22</v>
      </c>
      <c r="H7" s="1">
        <f>'--_--'!E343</f>
        <v>136</v>
      </c>
      <c r="I7" s="16" t="s">
        <v>23</v>
      </c>
      <c r="J7" s="7">
        <f>'--_--'!G343</f>
        <v>142</v>
      </c>
      <c r="K7" s="27">
        <f t="shared" si="0"/>
        <v>61</v>
      </c>
      <c r="L7" s="3">
        <f>'--_--'!O343+'--_--'!AS343</f>
        <v>52</v>
      </c>
      <c r="M7" s="3">
        <f>'--_--'!P343+'--_--'!AT343</f>
        <v>57</v>
      </c>
      <c r="N7" s="3">
        <f t="shared" si="1"/>
        <v>81</v>
      </c>
      <c r="O7" s="3">
        <f>1+1+1+1+1+1+1+1+1+1+1+1+1+1+1+1+1+1+1+1+1+1+1+1+1+1+1+1</f>
        <v>28</v>
      </c>
    </row>
    <row r="8" spans="1:15" ht="12.75">
      <c r="A8" s="1" t="s">
        <v>192</v>
      </c>
      <c r="B8" s="2" t="str">
        <f>IF(('soupiska týmy'!D7&lt;&gt;""),'soupiska týmy'!B7,"")</f>
        <v>Phoenix Coyotes</v>
      </c>
      <c r="C8" s="3">
        <f>'--_--'!I400</f>
        <v>56</v>
      </c>
      <c r="D8" s="3">
        <f>'--_--'!J400</f>
        <v>16</v>
      </c>
      <c r="E8" s="3">
        <f>'--_--'!K400</f>
        <v>3</v>
      </c>
      <c r="F8" s="3">
        <f>'--_--'!L400</f>
        <v>11</v>
      </c>
      <c r="G8" s="3">
        <f>'--_--'!M400</f>
        <v>26</v>
      </c>
      <c r="H8" s="1">
        <f>'--_--'!E400</f>
        <v>131</v>
      </c>
      <c r="I8" s="16" t="s">
        <v>23</v>
      </c>
      <c r="J8" s="7">
        <f>'--_--'!G400</f>
        <v>156</v>
      </c>
      <c r="K8" s="27">
        <f t="shared" si="0"/>
        <v>49</v>
      </c>
      <c r="L8" s="3">
        <f>'--_--'!O400+'--_--'!AS400</f>
        <v>82</v>
      </c>
      <c r="M8" s="3">
        <f>'--_--'!P400+'--_--'!AT400</f>
        <v>32</v>
      </c>
      <c r="N8" s="3">
        <f t="shared" si="1"/>
        <v>87</v>
      </c>
      <c r="O8" s="3">
        <f>1+1+1+1+1+1+1+1+1+1+1+1+1+1+1+1+1+1+1+1+1+1+1+1+1+1+1</f>
        <v>27</v>
      </c>
    </row>
    <row r="9" spans="1:15" ht="12.75">
      <c r="A9" s="1" t="s">
        <v>185</v>
      </c>
      <c r="B9" s="2" t="str">
        <f>IF(('soupiska týmy'!D8&lt;&gt;""),'soupiska týmy'!B8,"")</f>
        <v>Washington Capitals</v>
      </c>
      <c r="C9" s="3">
        <f>'--_--'!I457</f>
        <v>56</v>
      </c>
      <c r="D9" s="3">
        <f>'--_--'!J457</f>
        <v>20</v>
      </c>
      <c r="E9" s="3">
        <f>'--_--'!K457</f>
        <v>8</v>
      </c>
      <c r="F9" s="3">
        <f>'--_--'!L457</f>
        <v>4</v>
      </c>
      <c r="G9" s="3">
        <f>'--_--'!M457</f>
        <v>24</v>
      </c>
      <c r="H9" s="1">
        <f>'--_--'!E457</f>
        <v>183</v>
      </c>
      <c r="I9" s="16" t="s">
        <v>23</v>
      </c>
      <c r="J9" s="7">
        <f>'--_--'!G457</f>
        <v>195</v>
      </c>
      <c r="K9" s="27">
        <f t="shared" si="0"/>
        <v>60</v>
      </c>
      <c r="L9" s="3">
        <f>'--_--'!O457+'--_--'!AS457</f>
        <v>69</v>
      </c>
      <c r="M9" s="3">
        <f>'--_--'!P457+'--_--'!AT457</f>
        <v>76</v>
      </c>
      <c r="N9" s="3">
        <f t="shared" si="1"/>
        <v>117</v>
      </c>
      <c r="O9" s="3">
        <f>1+1+1+1+1+1+1+1+1+1+1+1+1+1+1+1+1+1+1+1+1+1+1+1+1+1+1+1</f>
        <v>28</v>
      </c>
    </row>
    <row r="10" spans="1:15" ht="12.75">
      <c r="A10" s="1" t="s">
        <v>231</v>
      </c>
      <c r="B10" s="2">
        <f>IF('soupiska týmy'!D9&lt;&gt;"",'soupiska týmy'!#REF!,"")</f>
      </c>
      <c r="H10">
        <f>SUM(H2:H9)</f>
        <v>1143</v>
      </c>
      <c r="I10" s="16" t="s">
        <v>23</v>
      </c>
      <c r="J10" s="31">
        <f>SUM(J2:J9)</f>
        <v>1143</v>
      </c>
      <c r="K10" s="27">
        <f t="shared" si="0"/>
      </c>
      <c r="O10" s="3"/>
    </row>
    <row r="11" spans="1:15" ht="12.75">
      <c r="A11" s="1" t="s">
        <v>224</v>
      </c>
      <c r="B11" s="2">
        <f>IF(('soupiska týmy'!D10&lt;&gt;""),'soupiska týmy'!B10,"")</f>
      </c>
      <c r="I11" s="16" t="s">
        <v>23</v>
      </c>
      <c r="K11" s="27">
        <f t="shared" si="0"/>
      </c>
      <c r="O11" s="3"/>
    </row>
    <row r="12" spans="1:15" ht="12.75">
      <c r="A12" s="1" t="s">
        <v>69</v>
      </c>
      <c r="B12" s="2">
        <f>IF('soupiska týmy'!D11&lt;&gt;"",'soupiska týmy'!#REF!,"")</f>
      </c>
      <c r="I12" s="16" t="s">
        <v>23</v>
      </c>
      <c r="K12" s="27">
        <f t="shared" si="0"/>
      </c>
      <c r="O12" s="3"/>
    </row>
    <row r="13" spans="1:15" ht="12.75">
      <c r="A13" s="1" t="s">
        <v>79</v>
      </c>
      <c r="B13" s="2">
        <f>IF(('soupiska týmy'!D12&lt;&gt;""),'soupiska týmy'!B12,"")</f>
      </c>
      <c r="I13" s="16" t="s">
        <v>23</v>
      </c>
      <c r="K13" s="27">
        <f t="shared" si="0"/>
      </c>
      <c r="O13" s="3"/>
    </row>
    <row r="14" spans="1:11" ht="12.75">
      <c r="A14" s="1" t="s">
        <v>87</v>
      </c>
      <c r="B14" s="2">
        <f>IF(('soupiska týmy'!D13&lt;&gt;""),'soupiska týmy'!B13,"")</f>
      </c>
      <c r="I14" s="16" t="s">
        <v>23</v>
      </c>
      <c r="K14" s="27">
        <f t="shared" si="0"/>
      </c>
    </row>
    <row r="15" spans="1:11" ht="12.75">
      <c r="A15" s="1" t="s">
        <v>97</v>
      </c>
      <c r="B15" s="2">
        <f>IF(('soupiska týmy'!D14&lt;&gt;""),'soupiska týmy'!B14,"")</f>
      </c>
      <c r="I15" s="16" t="s">
        <v>23</v>
      </c>
      <c r="K15" s="27">
        <f t="shared" si="0"/>
      </c>
    </row>
    <row r="16" spans="1:11" ht="12.75">
      <c r="A16" s="1" t="s">
        <v>11</v>
      </c>
      <c r="B16" s="2">
        <f>IF(('soupiska týmy'!D15&lt;&gt;""),'soupiska týmy'!B15,"")</f>
      </c>
      <c r="I16" s="16" t="s">
        <v>23</v>
      </c>
      <c r="K16" s="27">
        <f t="shared" si="0"/>
      </c>
    </row>
    <row r="17" spans="1:11" ht="12.75">
      <c r="A17" s="1" t="s">
        <v>22</v>
      </c>
      <c r="B17" s="2">
        <f>IF(('soupiska týmy'!D16&lt;&gt;""),'soupiska týmy'!B16,"")</f>
      </c>
      <c r="I17" s="16" t="s">
        <v>23</v>
      </c>
      <c r="K17" s="27">
        <f t="shared" si="0"/>
      </c>
    </row>
    <row r="18" spans="1:11" ht="12.75">
      <c r="A18" s="1" t="s">
        <v>36</v>
      </c>
      <c r="B18" s="2">
        <f>IF(('soupiska týmy'!D17&lt;&gt;""),'soupiska týmy'!B17,"")</f>
      </c>
      <c r="I18" s="16" t="s">
        <v>23</v>
      </c>
      <c r="K18" s="27">
        <f t="shared" si="0"/>
      </c>
    </row>
    <row r="19" spans="1:11" ht="12.75">
      <c r="A19" s="1" t="s">
        <v>59</v>
      </c>
      <c r="B19" s="2">
        <f>IF(('soupiska týmy'!D18&lt;&gt;""),'soupiska týmy'!B18,"")</f>
      </c>
      <c r="I19" s="16" t="s">
        <v>23</v>
      </c>
      <c r="K19" s="27">
        <f t="shared" si="0"/>
      </c>
    </row>
    <row r="20" spans="1:11" ht="12.75">
      <c r="A20" s="1" t="s">
        <v>130</v>
      </c>
      <c r="B20" s="2">
        <f>IF(('soupiska týmy'!D19&lt;&gt;""),'soupiska týmy'!B19,"")</f>
      </c>
      <c r="I20" s="16" t="s">
        <v>23</v>
      </c>
      <c r="K20" s="27">
        <f t="shared" si="0"/>
      </c>
    </row>
    <row r="21" spans="1:11" ht="12.75">
      <c r="A21" s="1" t="s">
        <v>17</v>
      </c>
      <c r="B21" s="2">
        <f>IF(('soupiska týmy'!D20&lt;&gt;""),'soupiska týmy'!B20,"")</f>
      </c>
      <c r="I21" s="16" t="s">
        <v>23</v>
      </c>
      <c r="K21" s="27">
        <f t="shared" si="0"/>
      </c>
    </row>
    <row r="22" spans="1:11" ht="12.75">
      <c r="A22" s="1" t="s">
        <v>43</v>
      </c>
      <c r="B22" s="2">
        <f>IF(('soupiska týmy'!D21&lt;&gt;""),'soupiska týmy'!B21,"")</f>
      </c>
      <c r="I22" s="16" t="s">
        <v>23</v>
      </c>
      <c r="K22" s="27">
        <f t="shared" si="0"/>
      </c>
    </row>
    <row r="23" spans="1:11" ht="12.75">
      <c r="A23" s="1" t="s">
        <v>58</v>
      </c>
      <c r="B23" s="2">
        <f>IF(('soupiska týmy'!D22&lt;&gt;""),'soupiska týmy'!B22,"")</f>
      </c>
      <c r="I23" s="16" t="s">
        <v>23</v>
      </c>
      <c r="K23" s="27">
        <f t="shared" si="0"/>
      </c>
    </row>
    <row r="24" spans="1:11" ht="12.75">
      <c r="A24" s="1" t="s">
        <v>244</v>
      </c>
      <c r="B24" s="2">
        <f>IF(('soupiska týmy'!D23&lt;&gt;""),'soupiska týmy'!B23,"")</f>
      </c>
      <c r="I24" s="16" t="s">
        <v>23</v>
      </c>
      <c r="K24" s="27">
        <f t="shared" si="0"/>
      </c>
    </row>
    <row r="25" spans="1:11" ht="12.75">
      <c r="A25" s="1" t="s">
        <v>238</v>
      </c>
      <c r="B25" s="2">
        <f>IF(('soupiska týmy'!D24&lt;&gt;""),'soupiska týmy'!B24,"")</f>
      </c>
      <c r="I25" s="16" t="s">
        <v>23</v>
      </c>
      <c r="K25" s="27">
        <f t="shared" si="0"/>
      </c>
    </row>
    <row r="26" spans="1:11" ht="12.75">
      <c r="A26" s="1" t="s">
        <v>254</v>
      </c>
      <c r="B26" s="2">
        <f>IF(('soupiska týmy'!D25&lt;&gt;""),'soupiska týmy'!B25,"")</f>
      </c>
      <c r="I26" s="16" t="s">
        <v>23</v>
      </c>
      <c r="K26" s="27">
        <f t="shared" si="0"/>
      </c>
    </row>
    <row r="27" spans="1:11" ht="12.75">
      <c r="A27" s="1" t="s">
        <v>248</v>
      </c>
      <c r="B27" s="2">
        <f>IF(('soupiska týmy'!D26&lt;&gt;""),'soupiska týmy'!B26,"")</f>
      </c>
      <c r="I27" s="16" t="s">
        <v>23</v>
      </c>
      <c r="K27" s="27">
        <f t="shared" si="0"/>
      </c>
    </row>
    <row r="28" spans="1:11" ht="12.75">
      <c r="A28" s="1" t="s">
        <v>216</v>
      </c>
      <c r="B28" s="2">
        <f>IF(('soupiska týmy'!D27&lt;&gt;""),'soupiska týmy'!B27,"")</f>
      </c>
      <c r="I28" s="16" t="s">
        <v>23</v>
      </c>
      <c r="K28" s="27">
        <f t="shared" si="0"/>
      </c>
    </row>
    <row r="29" spans="1:11" ht="12.75">
      <c r="A29" s="1" t="s">
        <v>204</v>
      </c>
      <c r="B29" s="2">
        <f>IF(('soupiska týmy'!D28&lt;&gt;""),'soupiska týmy'!B28,"")</f>
      </c>
      <c r="I29" s="16" t="s">
        <v>23</v>
      </c>
      <c r="K29" s="27">
        <f t="shared" si="0"/>
      </c>
    </row>
    <row r="30" spans="4:10" ht="12.75">
      <c r="D30" s="3">
        <f>SUM(D2:D29)</f>
        <v>159</v>
      </c>
      <c r="E30" s="3">
        <f>SUM(E2:E29)</f>
        <v>65</v>
      </c>
      <c r="F30" s="3">
        <f>SUM(F2:F29)</f>
        <v>65</v>
      </c>
      <c r="G30" s="3">
        <f>SUM(G2:G29)</f>
        <v>159</v>
      </c>
      <c r="H30" s="1">
        <f>SUM(H2:H29)</f>
        <v>2286</v>
      </c>
      <c r="J30" s="7">
        <f>SUM(J2:J29)</f>
        <v>2286</v>
      </c>
    </row>
  </sheetData>
  <sheetProtection/>
  <mergeCells count="1">
    <mergeCell ref="H1:J1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2.75" customHeight="1"/>
  <cols>
    <col min="1" max="1" width="4.140625" style="0" customWidth="1"/>
    <col min="2" max="2" width="33.140625" style="0" customWidth="1"/>
    <col min="3" max="6" width="9.140625" style="0" customWidth="1"/>
  </cols>
  <sheetData>
    <row r="1" spans="1:3" ht="12.75">
      <c r="A1" s="1" t="s">
        <v>121</v>
      </c>
      <c r="B1" s="2" t="s">
        <v>198</v>
      </c>
      <c r="C1" s="2" t="s">
        <v>114</v>
      </c>
    </row>
    <row r="2" spans="1:3" ht="12.75">
      <c r="A2" s="1" t="s">
        <v>175</v>
      </c>
      <c r="B2" s="2" t="str">
        <f>IF(('soupiska týmy'!$F$28&gt;=1),'soupiska hráči'!A1,"")</f>
        <v>Tim THOMAS (BOS)</v>
      </c>
      <c r="C2" s="2">
        <f>'--_--'!N58</f>
        <v>9</v>
      </c>
    </row>
    <row r="3" spans="1:3" ht="12.75">
      <c r="A3" s="1" t="s">
        <v>168</v>
      </c>
      <c r="B3" s="2" t="str">
        <f>IF(('soupiska týmy'!$F$28&gt;=2),'soupiska hráči'!A14,"")</f>
        <v>Jean-Sebastien GIGUERE (COL)</v>
      </c>
      <c r="C3" s="2">
        <f>'--_--'!N115</f>
        <v>6</v>
      </c>
    </row>
    <row r="4" spans="1:3" ht="12.75">
      <c r="A4" s="1" t="s">
        <v>166</v>
      </c>
      <c r="B4" s="2" t="str">
        <f>IF(('soupiska týmy'!$F$28&gt;=3),'soupiska hráči'!A27,"")</f>
        <v>Jimmy HOWARD (DET)</v>
      </c>
      <c r="C4" s="2">
        <f>'--_--'!N172</f>
        <v>14</v>
      </c>
    </row>
    <row r="5" spans="1:3" ht="12.75">
      <c r="A5" s="1" t="s">
        <v>157</v>
      </c>
      <c r="B5" s="2" t="str">
        <f>IF(('soupiska týmy'!$F$28&gt;=4),'soupiska hráči'!A40,"")</f>
        <v>Nikolai KHABIBULIN (EDM)</v>
      </c>
      <c r="C5" s="2">
        <f>'--_--'!N229</f>
        <v>6</v>
      </c>
    </row>
    <row r="6" spans="1:3" ht="12.75">
      <c r="A6" s="1" t="s">
        <v>199</v>
      </c>
      <c r="B6" s="2" t="str">
        <f>IF(('soupiska týmy'!$F$28&gt;=5),'soupiska hráči'!A53,"")</f>
        <v>Craig ANDERSON (OTT)</v>
      </c>
      <c r="C6" s="2">
        <f>'--_--'!N286</f>
        <v>10</v>
      </c>
    </row>
    <row r="7" spans="1:3" ht="12.75">
      <c r="A7" s="1" t="s">
        <v>196</v>
      </c>
      <c r="B7" s="2" t="str">
        <f>IF(('soupiska týmy'!$F$28&gt;=6),'soupiska hráči'!A66,"")</f>
        <v>Ilya BRYZGALOV (PHI)</v>
      </c>
      <c r="C7" s="2">
        <f>'--_--'!N343</f>
        <v>8</v>
      </c>
    </row>
    <row r="8" spans="1:3" ht="12.75">
      <c r="A8" s="1" t="s">
        <v>192</v>
      </c>
      <c r="B8" s="2" t="str">
        <f>IF(('soupiska týmy'!$F$28&gt;=7),'soupiska hráči'!A79,"")</f>
        <v>Mike SMITH (PHO)</v>
      </c>
      <c r="C8" s="2">
        <f>'--_--'!N400</f>
        <v>3</v>
      </c>
    </row>
    <row r="9" spans="1:3" ht="12.75">
      <c r="A9" s="1" t="s">
        <v>185</v>
      </c>
      <c r="B9" s="2" t="str">
        <f>IF(('soupiska týmy'!$F$28&gt;=8),'soupiska hráči'!A92,"")</f>
        <v>Michal NEUVIRTH (WSH)</v>
      </c>
      <c r="C9" s="2">
        <f>'--_--'!N457</f>
        <v>3</v>
      </c>
    </row>
    <row r="10" ht="12.75">
      <c r="A10" s="1" t="s">
        <v>231</v>
      </c>
    </row>
    <row r="11" ht="12.75">
      <c r="A11" s="1" t="s">
        <v>224</v>
      </c>
    </row>
    <row r="12" ht="12.75">
      <c r="A12" s="1" t="s">
        <v>69</v>
      </c>
    </row>
    <row r="13" ht="12.75">
      <c r="A13" s="1" t="s">
        <v>79</v>
      </c>
    </row>
    <row r="14" ht="12.75">
      <c r="A14" s="1" t="s">
        <v>87</v>
      </c>
    </row>
    <row r="15" ht="12.75">
      <c r="A15" s="1" t="s">
        <v>97</v>
      </c>
    </row>
    <row r="16" ht="12.75">
      <c r="A16" s="1" t="s">
        <v>11</v>
      </c>
    </row>
    <row r="17" ht="12.75">
      <c r="A17" s="1" t="s">
        <v>22</v>
      </c>
    </row>
    <row r="18" ht="12.75">
      <c r="A18" s="1" t="s">
        <v>36</v>
      </c>
    </row>
    <row r="19" ht="12.75">
      <c r="A19" s="1" t="s">
        <v>59</v>
      </c>
    </row>
    <row r="20" ht="12.75">
      <c r="A20" s="1" t="s">
        <v>130</v>
      </c>
    </row>
    <row r="21" ht="12.75">
      <c r="A21" s="1" t="s">
        <v>17</v>
      </c>
    </row>
    <row r="22" ht="12.75">
      <c r="A22" s="1" t="s">
        <v>43</v>
      </c>
    </row>
    <row r="23" ht="12.75">
      <c r="A23" s="1" t="s">
        <v>58</v>
      </c>
    </row>
    <row r="24" ht="12.75">
      <c r="A24" s="1" t="s">
        <v>244</v>
      </c>
    </row>
    <row r="25" ht="12.75">
      <c r="A25" s="1" t="s">
        <v>238</v>
      </c>
    </row>
    <row r="26" ht="12.75">
      <c r="A26" s="1" t="s">
        <v>254</v>
      </c>
    </row>
    <row r="27" ht="12.75">
      <c r="A27" s="1" t="s">
        <v>248</v>
      </c>
    </row>
    <row r="28" ht="12.75">
      <c r="A28" s="1" t="s">
        <v>216</v>
      </c>
    </row>
    <row r="29" ht="12.75">
      <c r="A29" s="1" t="s">
        <v>204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2"/>
  <sheetViews>
    <sheetView zoomScalePageLayoutView="0" workbookViewId="0" topLeftCell="A1">
      <pane ySplit="1" topLeftCell="A81" activePane="bottomLeft" state="frozen"/>
      <selection pane="topLeft" activeCell="A1" sqref="A1"/>
      <selection pane="bottomLeft" activeCell="D93" sqref="D93"/>
    </sheetView>
  </sheetViews>
  <sheetFormatPr defaultColWidth="9.140625" defaultRowHeight="12.75" customHeight="1"/>
  <cols>
    <col min="1" max="1" width="4.57421875" style="0" customWidth="1"/>
    <col min="2" max="2" width="36.421875" style="0" customWidth="1"/>
    <col min="3" max="3" width="9.140625" style="0" customWidth="1"/>
    <col min="4" max="9" width="10.140625" style="0" customWidth="1"/>
  </cols>
  <sheetData>
    <row r="1" spans="2:9" ht="12.75">
      <c r="B1" s="2" t="s">
        <v>247</v>
      </c>
      <c r="D1" s="2" t="s">
        <v>195</v>
      </c>
      <c r="E1" s="2" t="s">
        <v>91</v>
      </c>
      <c r="F1" s="2" t="s">
        <v>80</v>
      </c>
      <c r="G1" s="2" t="s">
        <v>164</v>
      </c>
      <c r="H1" s="2" t="s">
        <v>78</v>
      </c>
      <c r="I1" s="2" t="s">
        <v>213</v>
      </c>
    </row>
    <row r="2" spans="1:9" ht="12.75">
      <c r="A2" s="1" t="s">
        <v>175</v>
      </c>
      <c r="B2" s="2" t="str">
        <f>IF(('soupiska týmy'!$F$28&gt;=1),'soupiska hráči'!A1,"")</f>
        <v>Tim THOMAS (BOS)</v>
      </c>
      <c r="D2" s="2">
        <f>'--_--'!Q58</f>
        <v>1</v>
      </c>
      <c r="E2" s="2">
        <f>'--_--'!R58</f>
        <v>0</v>
      </c>
      <c r="F2" s="2">
        <f>'--_--'!S58</f>
        <v>3</v>
      </c>
      <c r="G2" s="2">
        <f>'--_--'!T58</f>
        <v>5</v>
      </c>
      <c r="H2" s="2">
        <f aca="true" t="shared" si="0" ref="H2:H33">D2+E2</f>
        <v>1</v>
      </c>
      <c r="I2" s="2">
        <f>E2-(F2+G2)</f>
        <v>-8</v>
      </c>
    </row>
    <row r="3" spans="1:9" ht="12.75">
      <c r="A3" s="1" t="s">
        <v>168</v>
      </c>
      <c r="B3" s="2" t="str">
        <f>IF(('soupiska týmy'!$F$28&gt;=1),'soupiska hráči'!A2,"")</f>
        <v>Zdeno CHARA (BOS)</v>
      </c>
      <c r="D3" s="2">
        <f>'--_--'!U58</f>
        <v>11</v>
      </c>
      <c r="E3" s="2">
        <f>'--_--'!V58</f>
        <v>10</v>
      </c>
      <c r="F3" s="2">
        <f>'--_--'!W58</f>
        <v>8</v>
      </c>
      <c r="G3" s="2">
        <f>'--_--'!X58</f>
        <v>14</v>
      </c>
      <c r="H3" s="2">
        <f t="shared" si="0"/>
        <v>21</v>
      </c>
      <c r="I3" s="2">
        <f aca="true" t="shared" si="1" ref="I3:I66">E3-(F3+G3)</f>
        <v>-12</v>
      </c>
    </row>
    <row r="4" spans="1:9" ht="12.75">
      <c r="A4" s="1" t="s">
        <v>166</v>
      </c>
      <c r="B4" s="2" t="str">
        <f>IF(('soupiska týmy'!$F$28&gt;=1),'soupiska hráči'!A3,"")</f>
        <v>Dennis SEIDENBERG (BOS)</v>
      </c>
      <c r="D4" s="2">
        <f>'--_--'!Y58</f>
        <v>12</v>
      </c>
      <c r="E4" s="2">
        <f>'--_--'!Z58</f>
        <v>10</v>
      </c>
      <c r="F4" s="2">
        <f>'--_--'!AA58</f>
        <v>7</v>
      </c>
      <c r="G4" s="2">
        <f>'--_--'!AB58</f>
        <v>9</v>
      </c>
      <c r="H4" s="2">
        <f t="shared" si="0"/>
        <v>22</v>
      </c>
      <c r="I4" s="2">
        <f t="shared" si="1"/>
        <v>-6</v>
      </c>
    </row>
    <row r="5" spans="1:9" ht="12.75">
      <c r="A5" s="1" t="s">
        <v>157</v>
      </c>
      <c r="B5" s="2" t="str">
        <f>IF(('soupiska týmy'!$F$28&gt;=1),'soupiska hráči'!A4,"")</f>
        <v>David KREJCI (BOS)</v>
      </c>
      <c r="D5" s="2">
        <f>'--_--'!AC58</f>
        <v>35</v>
      </c>
      <c r="E5" s="2">
        <f>'--_--'!AD58</f>
        <v>10</v>
      </c>
      <c r="F5" s="2">
        <f>'--_--'!AE58</f>
        <v>17</v>
      </c>
      <c r="G5" s="2">
        <f>'--_--'!AF58</f>
        <v>13</v>
      </c>
      <c r="H5" s="2">
        <f t="shared" si="0"/>
        <v>45</v>
      </c>
      <c r="I5" s="2">
        <f t="shared" si="1"/>
        <v>-20</v>
      </c>
    </row>
    <row r="6" spans="1:9" ht="12.75">
      <c r="A6" s="1" t="s">
        <v>199</v>
      </c>
      <c r="B6" s="2" t="str">
        <f>IF(('soupiska týmy'!$F$28&gt;=1),'soupiska hráči'!A5,"")</f>
        <v>Patrice BERGERON (BOS)</v>
      </c>
      <c r="D6" s="2">
        <f>'--_--'!AG58</f>
        <v>16</v>
      </c>
      <c r="E6" s="2">
        <f>'--_--'!AH58</f>
        <v>11</v>
      </c>
      <c r="F6" s="2">
        <f>'--_--'!AI58</f>
        <v>13</v>
      </c>
      <c r="G6" s="2">
        <f>'--_--'!AJ58</f>
        <v>10</v>
      </c>
      <c r="H6" s="2">
        <f t="shared" si="0"/>
        <v>27</v>
      </c>
      <c r="I6" s="2">
        <f t="shared" si="1"/>
        <v>-12</v>
      </c>
    </row>
    <row r="7" spans="1:9" ht="12.75">
      <c r="A7" s="1" t="s">
        <v>196</v>
      </c>
      <c r="B7" s="2" t="str">
        <f>IF(('soupiska týmy'!$F$28&gt;=1),'soupiska hráči'!A6,"")</f>
        <v>Tyler SEGUIN (BOS)</v>
      </c>
      <c r="D7" s="2">
        <f>'--_--'!AK58</f>
        <v>15</v>
      </c>
      <c r="E7" s="2">
        <f>'--_--'!AL58</f>
        <v>13</v>
      </c>
      <c r="F7" s="2">
        <f>'--_--'!AM58</f>
        <v>13</v>
      </c>
      <c r="G7" s="2">
        <f>'--_--'!AN58</f>
        <v>10</v>
      </c>
      <c r="H7" s="2">
        <f t="shared" si="0"/>
        <v>28</v>
      </c>
      <c r="I7" s="2">
        <f t="shared" si="1"/>
        <v>-10</v>
      </c>
    </row>
    <row r="8" spans="1:9" ht="12.75">
      <c r="A8" s="1" t="s">
        <v>192</v>
      </c>
      <c r="B8" s="2" t="str">
        <f>IF(('soupiska týmy'!$F$28&gt;=1),'soupiska hráči'!A7,"")</f>
        <v>Andrew FERENCE (BOS)</v>
      </c>
      <c r="D8" s="2">
        <f>'--_--'!AO58</f>
        <v>2</v>
      </c>
      <c r="E8" s="2">
        <f>'--_--'!AP58</f>
        <v>6</v>
      </c>
      <c r="F8" s="2">
        <f>'--_--'!AQ58</f>
        <v>4</v>
      </c>
      <c r="G8" s="2">
        <f>'--_--'!AR58</f>
        <v>1</v>
      </c>
      <c r="H8" s="2">
        <f t="shared" si="0"/>
        <v>8</v>
      </c>
      <c r="I8" s="2">
        <f t="shared" si="1"/>
        <v>1</v>
      </c>
    </row>
    <row r="9" spans="1:9" ht="12.75">
      <c r="A9" s="1" t="s">
        <v>185</v>
      </c>
      <c r="B9" s="2" t="str">
        <f>IF(('soupiska týmy'!$F$28&gt;=1),'soupiska hráči'!A8,"")</f>
        <v>Joe CORVO (BOS)</v>
      </c>
      <c r="D9" s="2">
        <f>'--_--'!AU58</f>
        <v>14</v>
      </c>
      <c r="E9" s="2">
        <f>'--_--'!AV58</f>
        <v>7</v>
      </c>
      <c r="F9" s="2">
        <f>'--_--'!AW58</f>
        <v>12</v>
      </c>
      <c r="G9" s="2">
        <f>'--_--'!AX58</f>
        <v>11</v>
      </c>
      <c r="H9" s="2">
        <f t="shared" si="0"/>
        <v>21</v>
      </c>
      <c r="I9" s="2">
        <f t="shared" si="1"/>
        <v>-16</v>
      </c>
    </row>
    <row r="10" spans="1:9" ht="12.75">
      <c r="A10" s="1" t="s">
        <v>231</v>
      </c>
      <c r="B10" s="2" t="str">
        <f>IF(('soupiska týmy'!$F$28&gt;=1),'soupiska hráči'!A9,"")</f>
        <v>Adam McQUAID (BOS)</v>
      </c>
      <c r="D10" s="2">
        <f>'--_--'!AY58</f>
        <v>15</v>
      </c>
      <c r="E10" s="2">
        <f>'--_--'!AZ58</f>
        <v>7</v>
      </c>
      <c r="F10" s="2">
        <f>'--_--'!BA58</f>
        <v>17</v>
      </c>
      <c r="G10" s="2">
        <f>'--_--'!BB58</f>
        <v>25</v>
      </c>
      <c r="H10" s="2">
        <f t="shared" si="0"/>
        <v>22</v>
      </c>
      <c r="I10" s="2">
        <f t="shared" si="1"/>
        <v>-35</v>
      </c>
    </row>
    <row r="11" spans="1:9" ht="12.75">
      <c r="A11" s="1" t="s">
        <v>224</v>
      </c>
      <c r="B11" s="2" t="str">
        <f>IF(('soupiska týmy'!$F$28&gt;=1),'soupiska hráči'!A10,"")</f>
        <v>Nathan HORTON (BOS)</v>
      </c>
      <c r="D11" s="2">
        <f>'--_--'!BC58</f>
        <v>6</v>
      </c>
      <c r="E11" s="2">
        <f>'--_--'!BD58</f>
        <v>7</v>
      </c>
      <c r="F11" s="2">
        <f>'--_--'!BE58</f>
        <v>16</v>
      </c>
      <c r="G11" s="2">
        <f>'--_--'!BF58</f>
        <v>10</v>
      </c>
      <c r="H11" s="2">
        <f t="shared" si="0"/>
        <v>13</v>
      </c>
      <c r="I11" s="2">
        <f t="shared" si="1"/>
        <v>-19</v>
      </c>
    </row>
    <row r="12" spans="1:9" ht="12.75">
      <c r="A12" s="1" t="s">
        <v>69</v>
      </c>
      <c r="B12" s="2" t="str">
        <f>IF(('soupiska týmy'!$F$28&gt;=1),'soupiska hráči'!A11,"")</f>
        <v>Gregory CAMPBELL (BOS)</v>
      </c>
      <c r="D12" s="2">
        <f>'--_--'!BG58</f>
        <v>19</v>
      </c>
      <c r="E12" s="2">
        <f>'--_--'!BH58</f>
        <v>8</v>
      </c>
      <c r="F12" s="2">
        <f>'--_--'!BI58</f>
        <v>9</v>
      </c>
      <c r="G12" s="2">
        <f>'--_--'!BJ58</f>
        <v>26</v>
      </c>
      <c r="H12" s="2">
        <f t="shared" si="0"/>
        <v>27</v>
      </c>
      <c r="I12" s="2">
        <f t="shared" si="1"/>
        <v>-27</v>
      </c>
    </row>
    <row r="13" spans="1:9" ht="12.75">
      <c r="A13" s="1" t="s">
        <v>79</v>
      </c>
      <c r="B13" s="2" t="str">
        <f>IF(('soupiska týmy'!$F$28&gt;=1),'soupiska hráči'!A12,"")</f>
        <v>Shawn THORNTON (BOS)</v>
      </c>
      <c r="D13" s="2">
        <f>'--_--'!BK58</f>
        <v>5</v>
      </c>
      <c r="E13" s="2">
        <f>'--_--'!BL58</f>
        <v>5</v>
      </c>
      <c r="F13" s="2">
        <f>'--_--'!BM58</f>
        <v>0</v>
      </c>
      <c r="G13" s="2">
        <f>'--_--'!BN58</f>
        <v>7</v>
      </c>
      <c r="H13" s="2">
        <f t="shared" si="0"/>
        <v>10</v>
      </c>
      <c r="I13" s="2">
        <f t="shared" si="1"/>
        <v>-2</v>
      </c>
    </row>
    <row r="14" spans="1:9" ht="12.75">
      <c r="A14" s="1" t="s">
        <v>87</v>
      </c>
      <c r="B14" s="2" t="str">
        <f>IF(('soupiska týmy'!$F$28&gt;=1),'soupiska hráči'!A13,"")</f>
        <v>Johny BOYCHUK (BOS)</v>
      </c>
      <c r="D14" s="2">
        <f>'--_--'!BO58</f>
        <v>14</v>
      </c>
      <c r="E14" s="2">
        <f>'--_--'!BP58</f>
        <v>4</v>
      </c>
      <c r="F14" s="2">
        <f>'--_--'!BQ58</f>
        <v>10</v>
      </c>
      <c r="G14" s="2">
        <f>'--_--'!BR58</f>
        <v>11</v>
      </c>
      <c r="H14" s="2">
        <f t="shared" si="0"/>
        <v>18</v>
      </c>
      <c r="I14" s="2">
        <f t="shared" si="1"/>
        <v>-17</v>
      </c>
    </row>
    <row r="15" spans="1:9" ht="12.75">
      <c r="A15" s="1" t="s">
        <v>97</v>
      </c>
      <c r="B15" s="2" t="str">
        <f>IF(('soupiska týmy'!$F$28&gt;=1),'soupiska hráči'!A14,"")</f>
        <v>Jean-Sebastien GIGUERE (COL)</v>
      </c>
      <c r="D15" s="2">
        <f>'--_--'!Q115</f>
        <v>0</v>
      </c>
      <c r="E15" s="2">
        <f>'--_--'!R115</f>
        <v>0</v>
      </c>
      <c r="F15" s="2">
        <f>'--_--'!S115</f>
        <v>1</v>
      </c>
      <c r="G15" s="2">
        <f>'--_--'!T115</f>
        <v>0</v>
      </c>
      <c r="H15" s="2">
        <f t="shared" si="0"/>
        <v>0</v>
      </c>
      <c r="I15" s="2">
        <f t="shared" si="1"/>
        <v>-1</v>
      </c>
    </row>
    <row r="16" spans="1:9" ht="12.75">
      <c r="A16" s="1" t="s">
        <v>11</v>
      </c>
      <c r="B16" s="2" t="str">
        <f>IF(('soupiska týmy'!$F$28&gt;=1),'soupiska hráči'!A15,"")</f>
        <v>Jan HEJDA (COL)</v>
      </c>
      <c r="D16" s="2">
        <f>'--_--'!U115</f>
        <v>7</v>
      </c>
      <c r="E16" s="2">
        <f>'--_--'!V115</f>
        <v>11</v>
      </c>
      <c r="F16" s="2">
        <f>'--_--'!W115</f>
        <v>16</v>
      </c>
      <c r="G16" s="2">
        <f>'--_--'!X115</f>
        <v>2</v>
      </c>
      <c r="H16" s="2">
        <f t="shared" si="0"/>
        <v>18</v>
      </c>
      <c r="I16" s="2">
        <f t="shared" si="1"/>
        <v>-7</v>
      </c>
    </row>
    <row r="17" spans="1:9" ht="12.75">
      <c r="A17" s="1" t="s">
        <v>22</v>
      </c>
      <c r="B17" s="2" t="str">
        <f>IF(('soupiska týmy'!$F$28&gt;=1),'soupiska hráči'!A16,"")</f>
        <v>Ryan WILSON (COL)</v>
      </c>
      <c r="D17" s="2">
        <f>'--_--'!Y115</f>
        <v>13</v>
      </c>
      <c r="E17" s="2">
        <f>'--_--'!Z115</f>
        <v>9</v>
      </c>
      <c r="F17" s="2">
        <f>'--_--'!AA115</f>
        <v>16</v>
      </c>
      <c r="G17" s="2">
        <f>'--_--'!AB115</f>
        <v>5</v>
      </c>
      <c r="H17" s="2">
        <f t="shared" si="0"/>
        <v>22</v>
      </c>
      <c r="I17" s="2">
        <f t="shared" si="1"/>
        <v>-12</v>
      </c>
    </row>
    <row r="18" spans="1:9" ht="12.75">
      <c r="A18" s="1" t="s">
        <v>36</v>
      </c>
      <c r="B18" s="2" t="str">
        <f>IF(('soupiska týmy'!$F$28&gt;=1),'soupiska hráči'!A17,"")</f>
        <v>Paul STASTNY (COL)</v>
      </c>
      <c r="D18" s="2">
        <f>'--_--'!AC115</f>
        <v>13</v>
      </c>
      <c r="E18" s="2">
        <f>'--_--'!AD115</f>
        <v>12</v>
      </c>
      <c r="F18" s="2">
        <f>'--_--'!AE115</f>
        <v>12</v>
      </c>
      <c r="G18" s="2">
        <f>'--_--'!AF115</f>
        <v>5</v>
      </c>
      <c r="H18" s="2">
        <f t="shared" si="0"/>
        <v>25</v>
      </c>
      <c r="I18" s="2">
        <f t="shared" si="1"/>
        <v>-5</v>
      </c>
    </row>
    <row r="19" spans="1:9" ht="12.75">
      <c r="A19" s="1" t="s">
        <v>59</v>
      </c>
      <c r="B19" s="2" t="str">
        <f>IF(('soupiska týmy'!$F$28&gt;=1),'soupiska hráči'!A18,"")</f>
        <v>TJ.GALIARDI (COL)</v>
      </c>
      <c r="D19" s="2">
        <f>'--_--'!AG115</f>
        <v>2</v>
      </c>
      <c r="E19" s="2">
        <f>'--_--'!AH115</f>
        <v>2</v>
      </c>
      <c r="F19" s="2">
        <f>'--_--'!AI115</f>
        <v>0</v>
      </c>
      <c r="G19" s="2">
        <f>'--_--'!AJ115</f>
        <v>0</v>
      </c>
      <c r="H19" s="2">
        <f t="shared" si="0"/>
        <v>4</v>
      </c>
      <c r="I19" s="2">
        <f t="shared" si="1"/>
        <v>2</v>
      </c>
    </row>
    <row r="20" spans="1:9" ht="12.75">
      <c r="A20" s="1" t="s">
        <v>130</v>
      </c>
      <c r="B20" s="2" t="str">
        <f>IF(('soupiska týmy'!$F$28&gt;=1),'soupiska hráči'!A19,"")</f>
        <v>Milan HEJDUK (COL)</v>
      </c>
      <c r="D20" s="2">
        <f>'--_--'!AK115</f>
        <v>18</v>
      </c>
      <c r="E20" s="2">
        <f>'--_--'!AL115</f>
        <v>11</v>
      </c>
      <c r="F20" s="2">
        <f>'--_--'!AM115</f>
        <v>8</v>
      </c>
      <c r="G20" s="2">
        <f>'--_--'!AN115</f>
        <v>3</v>
      </c>
      <c r="H20" s="2">
        <f t="shared" si="0"/>
        <v>29</v>
      </c>
      <c r="I20" s="2">
        <f t="shared" si="1"/>
        <v>0</v>
      </c>
    </row>
    <row r="21" spans="1:9" ht="12.75">
      <c r="A21" s="1" t="s">
        <v>17</v>
      </c>
      <c r="B21" s="2" t="str">
        <f>IF(('soupiska týmy'!$F$28&gt;=1),'soupiska hráči'!A20,"")</f>
        <v>Brandon YIP (COL)</v>
      </c>
      <c r="D21" s="2">
        <f>'--_--'!AO115</f>
        <v>11</v>
      </c>
      <c r="E21" s="2">
        <f>'--_--'!AP115</f>
        <v>14</v>
      </c>
      <c r="F21" s="2">
        <f>'--_--'!AQ115</f>
        <v>13</v>
      </c>
      <c r="G21" s="2">
        <f>'--_--'!AR115</f>
        <v>4</v>
      </c>
      <c r="H21" s="2">
        <f t="shared" si="0"/>
        <v>25</v>
      </c>
      <c r="I21" s="2">
        <f t="shared" si="1"/>
        <v>-3</v>
      </c>
    </row>
    <row r="22" spans="1:9" ht="12.75">
      <c r="A22" s="1" t="s">
        <v>43</v>
      </c>
      <c r="B22" s="2" t="str">
        <f>IF(('soupiska týmy'!$F$28&gt;=1),'soupiska hráči'!A21,"")</f>
        <v>David VAN DER GULIK (COL)</v>
      </c>
      <c r="D22" s="2">
        <f>'--_--'!AU115</f>
        <v>9</v>
      </c>
      <c r="E22" s="2">
        <f>'--_--'!AV115</f>
        <v>10</v>
      </c>
      <c r="F22" s="2">
        <f>'--_--'!AW115</f>
        <v>13</v>
      </c>
      <c r="G22" s="2">
        <f>'--_--'!AX115</f>
        <v>1</v>
      </c>
      <c r="H22" s="2">
        <f t="shared" si="0"/>
        <v>19</v>
      </c>
      <c r="I22" s="2">
        <f t="shared" si="1"/>
        <v>-4</v>
      </c>
    </row>
    <row r="23" spans="1:9" ht="12.75">
      <c r="A23" s="1" t="s">
        <v>58</v>
      </c>
      <c r="B23" s="2" t="str">
        <f>IF(('soupiska týmy'!$F$28&gt;=1),'soupiska hráči'!A22,"")</f>
        <v>Jay McCLEMENT (COL)</v>
      </c>
      <c r="D23" s="2">
        <f>'--_--'!AY115</f>
        <v>12</v>
      </c>
      <c r="E23" s="2">
        <f>'--_--'!AZ115</f>
        <v>7</v>
      </c>
      <c r="F23" s="2">
        <f>'--_--'!BA115</f>
        <v>13</v>
      </c>
      <c r="G23" s="2">
        <f>'--_--'!BB115</f>
        <v>5</v>
      </c>
      <c r="H23" s="2">
        <f t="shared" si="0"/>
        <v>19</v>
      </c>
      <c r="I23" s="2">
        <f t="shared" si="1"/>
        <v>-11</v>
      </c>
    </row>
    <row r="24" spans="1:9" ht="12.75">
      <c r="A24" s="1" t="s">
        <v>244</v>
      </c>
      <c r="B24" s="2" t="str">
        <f>IF(('soupiska týmy'!$F$28&gt;=1),'soupiska hráči'!A23,"")</f>
        <v>Matt DUCHENE (COL)</v>
      </c>
      <c r="D24" s="2">
        <f>'--_--'!BC115</f>
        <v>3</v>
      </c>
      <c r="E24" s="2">
        <f>'--_--'!BD115</f>
        <v>5</v>
      </c>
      <c r="F24" s="2">
        <f>'--_--'!BE115</f>
        <v>2</v>
      </c>
      <c r="G24" s="2">
        <f>'--_--'!BF115</f>
        <v>0</v>
      </c>
      <c r="H24" s="2">
        <f t="shared" si="0"/>
        <v>8</v>
      </c>
      <c r="I24" s="2">
        <f t="shared" si="1"/>
        <v>3</v>
      </c>
    </row>
    <row r="25" spans="1:9" ht="12.75">
      <c r="A25" s="1" t="s">
        <v>238</v>
      </c>
      <c r="B25" s="2" t="str">
        <f>IF(('soupiska týmy'!$F$28&gt;=1),'soupiska hráči'!A24,"")</f>
        <v>Jamie McGINN (COL)</v>
      </c>
      <c r="D25" s="2">
        <f>'--_--'!BG115</f>
        <v>12</v>
      </c>
      <c r="E25" s="2">
        <f>'--_--'!BH115</f>
        <v>15</v>
      </c>
      <c r="F25" s="2">
        <f>'--_--'!BI115</f>
        <v>7</v>
      </c>
      <c r="G25" s="2">
        <f>'--_--'!BJ115</f>
        <v>4</v>
      </c>
      <c r="H25" s="2">
        <f t="shared" si="0"/>
        <v>27</v>
      </c>
      <c r="I25" s="2">
        <f t="shared" si="1"/>
        <v>4</v>
      </c>
    </row>
    <row r="26" spans="1:9" ht="12.75">
      <c r="A26" s="1" t="s">
        <v>254</v>
      </c>
      <c r="B26" s="2" t="str">
        <f>IF(('soupiska týmy'!$F$28&gt;=1),'soupiska hráči'!A25,"")</f>
        <v>Cody McLEOD (COL)</v>
      </c>
      <c r="D26" s="2">
        <f>'--_--'!BK115</f>
        <v>14</v>
      </c>
      <c r="E26" s="2">
        <f>'--_--'!BL115</f>
        <v>9</v>
      </c>
      <c r="F26" s="2">
        <f>'--_--'!BM115</f>
        <v>13</v>
      </c>
      <c r="G26" s="2">
        <f>'--_--'!BN115</f>
        <v>5</v>
      </c>
      <c r="H26" s="2">
        <f t="shared" si="0"/>
        <v>23</v>
      </c>
      <c r="I26" s="2">
        <f t="shared" si="1"/>
        <v>-9</v>
      </c>
    </row>
    <row r="27" spans="1:9" ht="12.75">
      <c r="A27" s="1" t="s">
        <v>248</v>
      </c>
      <c r="B27" s="2" t="str">
        <f>IF(('soupiska týmy'!$F$28&gt;=1),'soupiska hráči'!A26,"")</f>
        <v>Ryan O´REILLY (COL)</v>
      </c>
      <c r="D27" s="2">
        <f>'--_--'!BO115</f>
        <v>12</v>
      </c>
      <c r="E27" s="2">
        <f>'--_--'!BP115</f>
        <v>12</v>
      </c>
      <c r="F27" s="2">
        <f>'--_--'!BQ115</f>
        <v>9</v>
      </c>
      <c r="G27" s="2">
        <f>'--_--'!BR115</f>
        <v>4</v>
      </c>
      <c r="H27" s="2">
        <f t="shared" si="0"/>
        <v>24</v>
      </c>
      <c r="I27" s="2">
        <f t="shared" si="1"/>
        <v>-1</v>
      </c>
    </row>
    <row r="28" spans="1:9" ht="12.75">
      <c r="A28" s="1" t="s">
        <v>216</v>
      </c>
      <c r="B28" s="2" t="str">
        <f>IF(('soupiska týmy'!$F$28&gt;=1),'soupiska hráči'!A27,"")</f>
        <v>Jimmy HOWARD (DET)</v>
      </c>
      <c r="D28" s="2">
        <f>'--_--'!Q172</f>
        <v>0</v>
      </c>
      <c r="E28" s="2">
        <f>'--_--'!R172</f>
        <v>0</v>
      </c>
      <c r="F28" s="2">
        <f>'--_--'!S172</f>
        <v>0</v>
      </c>
      <c r="G28" s="2">
        <f>'--_--'!T172</f>
        <v>0</v>
      </c>
      <c r="H28" s="2">
        <f t="shared" si="0"/>
        <v>0</v>
      </c>
      <c r="I28" s="2">
        <f t="shared" si="1"/>
        <v>0</v>
      </c>
    </row>
    <row r="29" spans="1:9" ht="12.75">
      <c r="A29" s="1" t="s">
        <v>204</v>
      </c>
      <c r="B29" s="2" t="str">
        <f>IF(('soupiska týmy'!$F$28&gt;=1),'soupiska hráči'!A28,"")</f>
        <v>Nicklas LIDSTROM (DET)</v>
      </c>
      <c r="D29" s="2">
        <f>'--_--'!U172</f>
        <v>17</v>
      </c>
      <c r="E29" s="2">
        <f>'--_--'!V172</f>
        <v>9</v>
      </c>
      <c r="F29" s="2">
        <f>'--_--'!W172</f>
        <v>2</v>
      </c>
      <c r="G29" s="2">
        <f>'--_--'!X172</f>
        <v>0</v>
      </c>
      <c r="H29" s="2">
        <f t="shared" si="0"/>
        <v>26</v>
      </c>
      <c r="I29" s="2">
        <f t="shared" si="1"/>
        <v>7</v>
      </c>
    </row>
    <row r="30" spans="1:9" ht="12.75">
      <c r="A30" s="1" t="s">
        <v>229</v>
      </c>
      <c r="B30" s="2" t="str">
        <f>IF(('soupiska týmy'!$F$28&gt;=1),'soupiska hráči'!A29,"")</f>
        <v>Niklas KRONWALL (DET)</v>
      </c>
      <c r="D30" s="2">
        <f>'--_--'!Y172</f>
        <v>13</v>
      </c>
      <c r="E30" s="2">
        <f>'--_--'!Z172</f>
        <v>8</v>
      </c>
      <c r="F30" s="2">
        <f>'--_--'!AA172</f>
        <v>6</v>
      </c>
      <c r="G30" s="2">
        <f>'--_--'!AB172</f>
        <v>1</v>
      </c>
      <c r="H30" s="2">
        <f t="shared" si="0"/>
        <v>21</v>
      </c>
      <c r="I30" s="2">
        <f t="shared" si="1"/>
        <v>1</v>
      </c>
    </row>
    <row r="31" spans="1:9" ht="12.75">
      <c r="A31" s="1" t="s">
        <v>72</v>
      </c>
      <c r="B31" s="2" t="str">
        <f>IF(('soupiska týmy'!$F$28&gt;=1),'soupiska hráči'!A30,"")</f>
        <v>Dan CLEARY (DET)</v>
      </c>
      <c r="D31" s="2">
        <f>'--_--'!AC172</f>
        <v>9</v>
      </c>
      <c r="E31" s="2">
        <f>'--_--'!AD172</f>
        <v>17</v>
      </c>
      <c r="F31" s="2">
        <f>'--_--'!AE172</f>
        <v>2</v>
      </c>
      <c r="G31" s="2">
        <f>'--_--'!AF172</f>
        <v>2</v>
      </c>
      <c r="H31" s="2">
        <f t="shared" si="0"/>
        <v>26</v>
      </c>
      <c r="I31" s="2">
        <f t="shared" si="1"/>
        <v>13</v>
      </c>
    </row>
    <row r="32" spans="1:9" ht="12.75">
      <c r="A32" s="1" t="s">
        <v>32</v>
      </c>
      <c r="B32" s="2" t="str">
        <f>IF(('soupiska týmy'!$F$28&gt;=1),'soupiska hráči'!A31,"")</f>
        <v>Johan FRANZEN (DET)</v>
      </c>
      <c r="D32" s="2">
        <f>'--_--'!AG172</f>
        <v>16</v>
      </c>
      <c r="E32" s="2">
        <f>'--_--'!AH172</f>
        <v>13</v>
      </c>
      <c r="F32" s="2">
        <f>'--_--'!AI172</f>
        <v>1</v>
      </c>
      <c r="G32" s="2">
        <f>'--_--'!AJ172</f>
        <v>0</v>
      </c>
      <c r="H32" s="2">
        <f t="shared" si="0"/>
        <v>29</v>
      </c>
      <c r="I32" s="2">
        <f t="shared" si="1"/>
        <v>12</v>
      </c>
    </row>
    <row r="33" spans="1:9" ht="12.75">
      <c r="A33" s="1" t="s">
        <v>49</v>
      </c>
      <c r="B33" s="2" t="str">
        <f>IF(('soupiska týmy'!$F$28&gt;=1),'soupiska hráči'!A32,"")</f>
        <v>Tomas HOLMSTROM (DET)</v>
      </c>
      <c r="D33" s="2">
        <f>'--_--'!AK172</f>
        <v>9</v>
      </c>
      <c r="E33" s="2">
        <f>'--_--'!AL172</f>
        <v>9</v>
      </c>
      <c r="F33" s="2">
        <f>'--_--'!AM172</f>
        <v>6</v>
      </c>
      <c r="G33" s="2">
        <f>'--_--'!AN172</f>
        <v>0</v>
      </c>
      <c r="H33" s="2">
        <f t="shared" si="0"/>
        <v>18</v>
      </c>
      <c r="I33" s="2">
        <f t="shared" si="1"/>
        <v>3</v>
      </c>
    </row>
    <row r="34" spans="1:9" ht="12.75">
      <c r="A34" s="1" t="s">
        <v>13</v>
      </c>
      <c r="B34" s="2" t="str">
        <f>IF(('soupiska týmy'!$F$28&gt;=1),'soupiska hráči'!A33,"")</f>
        <v>Justin ABDELKADER (DET)</v>
      </c>
      <c r="D34" s="2">
        <f>'--_--'!AO172</f>
        <v>3</v>
      </c>
      <c r="E34" s="2">
        <f>'--_--'!AP172</f>
        <v>3</v>
      </c>
      <c r="F34" s="2">
        <f>'--_--'!AQ172</f>
        <v>3</v>
      </c>
      <c r="G34" s="2">
        <f>'--_--'!AR172</f>
        <v>0</v>
      </c>
      <c r="H34" s="2">
        <f aca="true" t="shared" si="2" ref="H34:H65">D34+E34</f>
        <v>6</v>
      </c>
      <c r="I34" s="2">
        <f t="shared" si="1"/>
        <v>0</v>
      </c>
    </row>
    <row r="35" spans="1:9" ht="12.75">
      <c r="A35" s="1" t="s">
        <v>21</v>
      </c>
      <c r="B35" s="2" t="str">
        <f>IF(('soupiska týmy'!$F$28&gt;=1),'soupiska hráči'!A34,"")</f>
        <v>Jakub KINDL (DET)</v>
      </c>
      <c r="D35" s="2">
        <f>'--_--'!AU172</f>
        <v>12</v>
      </c>
      <c r="E35" s="2">
        <f>'--_--'!AV172</f>
        <v>2</v>
      </c>
      <c r="F35" s="2">
        <f>'--_--'!AW172</f>
        <v>8</v>
      </c>
      <c r="G35" s="2">
        <f>'--_--'!AX172</f>
        <v>2</v>
      </c>
      <c r="H35" s="2">
        <f t="shared" si="2"/>
        <v>14</v>
      </c>
      <c r="I35" s="2">
        <f t="shared" si="1"/>
        <v>-8</v>
      </c>
    </row>
    <row r="36" spans="1:9" ht="12.75">
      <c r="A36" s="1" t="s">
        <v>257</v>
      </c>
      <c r="B36" s="2" t="str">
        <f>IF(('soupiska týmy'!$F$28&gt;=1),'soupiska hráči'!A35,"")</f>
        <v>Jonathan ERICSSON (DET)</v>
      </c>
      <c r="D36" s="2">
        <f>'--_--'!AY172</f>
        <v>5</v>
      </c>
      <c r="E36" s="2">
        <f>'--_--'!AZ172</f>
        <v>4</v>
      </c>
      <c r="F36" s="2">
        <f>'--_--'!BA172</f>
        <v>4</v>
      </c>
      <c r="G36" s="2">
        <f>'--_--'!BB172</f>
        <v>1</v>
      </c>
      <c r="H36" s="2">
        <f t="shared" si="2"/>
        <v>9</v>
      </c>
      <c r="I36" s="2">
        <f t="shared" si="1"/>
        <v>-1</v>
      </c>
    </row>
    <row r="37" spans="1:9" ht="12.75">
      <c r="A37" s="1" t="s">
        <v>250</v>
      </c>
      <c r="B37" s="2" t="str">
        <f>IF(('soupiska týmy'!$F$28&gt;=1),'soupiska hráči'!A36,"")</f>
        <v>Henrik ZETTERBERG (DET)</v>
      </c>
      <c r="D37" s="2">
        <f>'--_--'!BC172</f>
        <v>9</v>
      </c>
      <c r="E37" s="2">
        <f>'--_--'!BD172</f>
        <v>6</v>
      </c>
      <c r="F37" s="2">
        <f>'--_--'!BE172</f>
        <v>3</v>
      </c>
      <c r="G37" s="2">
        <f>'--_--'!BF172</f>
        <v>0</v>
      </c>
      <c r="H37" s="2">
        <f t="shared" si="2"/>
        <v>15</v>
      </c>
      <c r="I37" s="2">
        <f t="shared" si="1"/>
        <v>3</v>
      </c>
    </row>
    <row r="38" spans="1:9" ht="12.75">
      <c r="A38" s="1" t="s">
        <v>245</v>
      </c>
      <c r="B38" s="2" t="str">
        <f>IF(('soupiska týmy'!$F$28&gt;=1),'soupiska hráči'!A37,"")</f>
        <v>Pavel DACJUK (DET)</v>
      </c>
      <c r="D38" s="2">
        <f>'--_--'!BG172</f>
        <v>12</v>
      </c>
      <c r="E38" s="2">
        <f>'--_--'!BH172</f>
        <v>19</v>
      </c>
      <c r="F38" s="2">
        <f>'--_--'!BI172</f>
        <v>3</v>
      </c>
      <c r="G38" s="2">
        <f>'--_--'!BJ172</f>
        <v>0</v>
      </c>
      <c r="H38" s="2">
        <f t="shared" si="2"/>
        <v>31</v>
      </c>
      <c r="I38" s="2">
        <f t="shared" si="1"/>
        <v>16</v>
      </c>
    </row>
    <row r="39" spans="1:9" ht="12.75">
      <c r="A39" s="1" t="s">
        <v>242</v>
      </c>
      <c r="B39" s="2" t="str">
        <f>IF(('soupiska týmy'!$F$28&gt;=1),'soupiska hráči'!A38,"")</f>
        <v>Jiří HUDLER (DET)</v>
      </c>
      <c r="D39" s="2">
        <f>'--_--'!BK172</f>
        <v>2</v>
      </c>
      <c r="E39" s="2">
        <f>'--_--'!BL172</f>
        <v>2</v>
      </c>
      <c r="F39" s="2">
        <f>'--_--'!BM172</f>
        <v>2</v>
      </c>
      <c r="G39" s="2">
        <f>'--_--'!BN172</f>
        <v>0</v>
      </c>
      <c r="H39" s="2">
        <f t="shared" si="2"/>
        <v>4</v>
      </c>
      <c r="I39" s="2">
        <f t="shared" si="1"/>
        <v>0</v>
      </c>
    </row>
    <row r="40" spans="1:9" ht="12.75">
      <c r="A40" s="1" t="s">
        <v>228</v>
      </c>
      <c r="B40" s="2" t="str">
        <f>IF(('soupiska týmy'!$F$28&gt;=1),'soupiska hráči'!A39,"")</f>
        <v>Valterri FILPPULA (DET)</v>
      </c>
      <c r="D40" s="2">
        <f>'--_--'!BO172</f>
        <v>11</v>
      </c>
      <c r="E40" s="2">
        <f>'--_--'!BP172</f>
        <v>5</v>
      </c>
      <c r="F40" s="2">
        <f>'--_--'!BQ172</f>
        <v>4</v>
      </c>
      <c r="G40" s="2">
        <f>'--_--'!BR172</f>
        <v>0</v>
      </c>
      <c r="H40" s="2">
        <f t="shared" si="2"/>
        <v>16</v>
      </c>
      <c r="I40" s="2">
        <f t="shared" si="1"/>
        <v>1</v>
      </c>
    </row>
    <row r="41" spans="1:9" ht="12.75">
      <c r="A41" s="1" t="s">
        <v>26</v>
      </c>
      <c r="B41" s="2" t="str">
        <f>IF(('soupiska týmy'!$F$28&gt;=1),'soupiska hráči'!A40,"")</f>
        <v>Nikolai KHABIBULIN (EDM)</v>
      </c>
      <c r="D41" s="2">
        <f>'--_--'!Q229</f>
        <v>1</v>
      </c>
      <c r="E41" s="2">
        <f>'--_--'!R229</f>
        <v>0</v>
      </c>
      <c r="F41" s="2">
        <f>'--_--'!S229</f>
        <v>2</v>
      </c>
      <c r="G41" s="2">
        <f>'--_--'!T229</f>
        <v>0</v>
      </c>
      <c r="H41" s="2">
        <f t="shared" si="2"/>
        <v>1</v>
      </c>
      <c r="I41" s="2">
        <f t="shared" si="1"/>
        <v>-2</v>
      </c>
    </row>
    <row r="42" spans="1:9" ht="12.75">
      <c r="A42" s="1" t="s">
        <v>41</v>
      </c>
      <c r="B42" s="2" t="str">
        <f>IF(('soupiska týmy'!$F$28&gt;=1),'soupiska hráči'!A41,"")</f>
        <v>Ladislav ŠMÍD (EDM)</v>
      </c>
      <c r="D42" s="2">
        <f>'--_--'!U229</f>
        <v>6</v>
      </c>
      <c r="E42" s="2">
        <f>'--_--'!V229</f>
        <v>5</v>
      </c>
      <c r="F42" s="2">
        <f>'--_--'!W229</f>
        <v>15</v>
      </c>
      <c r="G42" s="2">
        <f>'--_--'!X229</f>
        <v>8</v>
      </c>
      <c r="H42" s="2">
        <f t="shared" si="2"/>
        <v>11</v>
      </c>
      <c r="I42" s="2">
        <f t="shared" si="1"/>
        <v>-18</v>
      </c>
    </row>
    <row r="43" spans="1:9" ht="12.75">
      <c r="A43" s="1" t="s">
        <v>54</v>
      </c>
      <c r="B43" s="2" t="str">
        <f>IF(('soupiska týmy'!$F$28&gt;=1),'soupiska hráči'!A42,"")</f>
        <v>Jeff PETRY (EDM)</v>
      </c>
      <c r="D43" s="2">
        <f>'--_--'!Y229</f>
        <v>6</v>
      </c>
      <c r="E43" s="2">
        <f>'--_--'!Z229</f>
        <v>10</v>
      </c>
      <c r="F43" s="2">
        <f>'--_--'!AA229</f>
        <v>16</v>
      </c>
      <c r="G43" s="2">
        <f>'--_--'!AB229</f>
        <v>5</v>
      </c>
      <c r="H43" s="2">
        <f t="shared" si="2"/>
        <v>16</v>
      </c>
      <c r="I43" s="2">
        <f t="shared" si="1"/>
        <v>-11</v>
      </c>
    </row>
    <row r="44" spans="1:9" ht="12.75">
      <c r="A44" s="1" t="s">
        <v>65</v>
      </c>
      <c r="B44" s="2" t="str">
        <f>IF(('soupiska týmy'!$F$28&gt;=1),'soupiska hráči'!A43,"")</f>
        <v>Magnus PAAJARVI (EDM)</v>
      </c>
      <c r="D44" s="2">
        <f>'--_--'!AC229</f>
        <v>6</v>
      </c>
      <c r="E44" s="2">
        <f>'--_--'!AD229</f>
        <v>2</v>
      </c>
      <c r="F44" s="2">
        <f>'--_--'!AE229</f>
        <v>11</v>
      </c>
      <c r="G44" s="2">
        <f>'--_--'!AF229</f>
        <v>5</v>
      </c>
      <c r="H44" s="2">
        <f t="shared" si="2"/>
        <v>8</v>
      </c>
      <c r="I44" s="2">
        <f t="shared" si="1"/>
        <v>-14</v>
      </c>
    </row>
    <row r="45" spans="1:9" ht="12.75">
      <c r="A45" s="1" t="s">
        <v>77</v>
      </c>
      <c r="B45" s="2" t="str">
        <f>IF(('soupiska týmy'!$F$28&gt;=1),'soupiska hráči'!A44,"")</f>
        <v>Shawn HORCOFF (EDM)</v>
      </c>
      <c r="D45" s="2">
        <f>'--_--'!AG229</f>
        <v>10</v>
      </c>
      <c r="E45" s="2">
        <f>'--_--'!AH229</f>
        <v>4</v>
      </c>
      <c r="F45" s="2">
        <f>'--_--'!AI229</f>
        <v>8</v>
      </c>
      <c r="G45" s="2">
        <f>'--_--'!AJ229</f>
        <v>4</v>
      </c>
      <c r="H45" s="2">
        <f t="shared" si="2"/>
        <v>14</v>
      </c>
      <c r="I45" s="2">
        <f t="shared" si="1"/>
        <v>-8</v>
      </c>
    </row>
    <row r="46" spans="1:9" ht="12.75">
      <c r="A46" s="1" t="s">
        <v>84</v>
      </c>
      <c r="B46" s="2" t="str">
        <f>IF(('soupiska týmy'!$F$28&gt;=1),'soupiska hráči'!A45,"")</f>
        <v>Jordan EBERLE (EDM)</v>
      </c>
      <c r="D46" s="2">
        <f>'--_--'!AK229</f>
        <v>5</v>
      </c>
      <c r="E46" s="2">
        <f>'--_--'!AL229</f>
        <v>3</v>
      </c>
      <c r="F46" s="2">
        <f>'--_--'!AM229</f>
        <v>22</v>
      </c>
      <c r="G46" s="2">
        <f>'--_--'!AN229</f>
        <v>4</v>
      </c>
      <c r="H46" s="2">
        <f t="shared" si="2"/>
        <v>8</v>
      </c>
      <c r="I46" s="2">
        <f t="shared" si="1"/>
        <v>-23</v>
      </c>
    </row>
    <row r="47" spans="1:9" ht="12.75">
      <c r="A47" s="1" t="s">
        <v>94</v>
      </c>
      <c r="B47" s="2" t="str">
        <f>IF(('soupiska týmy'!$F$28&gt;=1),'soupiska hráči'!A46,"")</f>
        <v>Taylor HALL (EDM)</v>
      </c>
      <c r="D47" s="2">
        <f>'--_--'!AO229</f>
        <v>4</v>
      </c>
      <c r="E47" s="2">
        <f>'--_--'!AP229</f>
        <v>2</v>
      </c>
      <c r="F47" s="2">
        <f>'--_--'!AQ229</f>
        <v>2</v>
      </c>
      <c r="G47" s="2">
        <f>'--_--'!AR229</f>
        <v>4</v>
      </c>
      <c r="H47" s="2">
        <f t="shared" si="2"/>
        <v>6</v>
      </c>
      <c r="I47" s="2">
        <f t="shared" si="1"/>
        <v>-4</v>
      </c>
    </row>
    <row r="48" spans="1:9" ht="12.75">
      <c r="A48" s="1" t="s">
        <v>220</v>
      </c>
      <c r="B48" s="2" t="str">
        <f>IF(('soupiska týmy'!$F$28&gt;=1),'soupiska hráči'!A47,"")</f>
        <v>Ryan WHITNEY (EDM)</v>
      </c>
      <c r="D48" s="2">
        <f>'--_--'!AU229</f>
        <v>7</v>
      </c>
      <c r="E48" s="2">
        <f>'--_--'!AV229</f>
        <v>7</v>
      </c>
      <c r="F48" s="2">
        <f>'--_--'!AW229</f>
        <v>10</v>
      </c>
      <c r="G48" s="2">
        <f>'--_--'!AX229</f>
        <v>6</v>
      </c>
      <c r="H48" s="2">
        <f t="shared" si="2"/>
        <v>14</v>
      </c>
      <c r="I48" s="2">
        <f t="shared" si="1"/>
        <v>-9</v>
      </c>
    </row>
    <row r="49" spans="1:9" ht="12.75">
      <c r="A49" s="1" t="s">
        <v>206</v>
      </c>
      <c r="B49" s="2" t="str">
        <f>IF(('soupiska týmy'!$F$28&gt;=1),'soupiska hráči'!A48,"")</f>
        <v>Tom GILBERT (EDM)</v>
      </c>
      <c r="D49" s="2">
        <f>'--_--'!AY229</f>
        <v>9</v>
      </c>
      <c r="E49" s="2">
        <f>'--_--'!AZ229</f>
        <v>2</v>
      </c>
      <c r="F49" s="2">
        <f>'--_--'!BA229</f>
        <v>12</v>
      </c>
      <c r="G49" s="2">
        <f>'--_--'!BB229</f>
        <v>2</v>
      </c>
      <c r="H49" s="2">
        <f t="shared" si="2"/>
        <v>11</v>
      </c>
      <c r="I49" s="2">
        <f t="shared" si="1"/>
        <v>-12</v>
      </c>
    </row>
    <row r="50" spans="1:9" ht="12.75">
      <c r="A50" s="1" t="s">
        <v>233</v>
      </c>
      <c r="B50" s="2" t="str">
        <f>IF(('soupiska týmy'!$F$28&gt;=1),'soupiska hráči'!A49,"")</f>
        <v>Linus OMARK (EDM)</v>
      </c>
      <c r="D50" s="2">
        <f>'--_--'!BC229</f>
        <v>7</v>
      </c>
      <c r="E50" s="2">
        <f>'--_--'!BD229</f>
        <v>1</v>
      </c>
      <c r="F50" s="2">
        <f>'--_--'!BE229</f>
        <v>6</v>
      </c>
      <c r="G50" s="2">
        <f>'--_--'!BF229</f>
        <v>3</v>
      </c>
      <c r="H50" s="2">
        <f t="shared" si="2"/>
        <v>8</v>
      </c>
      <c r="I50" s="2">
        <f t="shared" si="1"/>
        <v>-8</v>
      </c>
    </row>
    <row r="51" spans="1:9" ht="12.75">
      <c r="A51" s="1" t="s">
        <v>137</v>
      </c>
      <c r="B51" s="2" t="str">
        <f>IF(('soupiska týmy'!$F$28&gt;=1),'soupiska hráči'!A50,"")</f>
        <v>Sam GAGNER (EDM)</v>
      </c>
      <c r="D51" s="2">
        <f>'--_--'!BG229</f>
        <v>12</v>
      </c>
      <c r="E51" s="2">
        <f>'--_--'!BH229</f>
        <v>12</v>
      </c>
      <c r="F51" s="2">
        <f>'--_--'!BI229</f>
        <v>14</v>
      </c>
      <c r="G51" s="2">
        <f>'--_--'!BJ229</f>
        <v>6</v>
      </c>
      <c r="H51" s="2">
        <f t="shared" si="2"/>
        <v>24</v>
      </c>
      <c r="I51" s="2">
        <f t="shared" si="1"/>
        <v>-8</v>
      </c>
    </row>
    <row r="52" spans="1:9" ht="12.75">
      <c r="A52" s="1" t="s">
        <v>39</v>
      </c>
      <c r="B52" s="2" t="str">
        <f>IF(('soupiska týmy'!$F$28&gt;=1),'soupiska hráči'!A51,"")</f>
        <v>Aleš HEMSKÝ (EDM)</v>
      </c>
      <c r="D52" s="2">
        <f>'--_--'!BK229</f>
        <v>9</v>
      </c>
      <c r="E52" s="2">
        <f>'--_--'!BL229</f>
        <v>6</v>
      </c>
      <c r="F52" s="2">
        <f>'--_--'!BM229</f>
        <v>12</v>
      </c>
      <c r="G52" s="2">
        <f>'--_--'!BN229</f>
        <v>3</v>
      </c>
      <c r="H52" s="2">
        <f t="shared" si="2"/>
        <v>15</v>
      </c>
      <c r="I52" s="2">
        <f t="shared" si="1"/>
        <v>-9</v>
      </c>
    </row>
    <row r="53" spans="1:9" ht="12.75">
      <c r="A53" s="1" t="s">
        <v>52</v>
      </c>
      <c r="B53" s="2" t="str">
        <f>IF(('soupiska týmy'!$F$28&gt;=1),'soupiska hráči'!A52,"")</f>
        <v>Ryan JONES (EDM)</v>
      </c>
      <c r="D53" s="2">
        <f>'--_--'!BO229</f>
        <v>9</v>
      </c>
      <c r="E53" s="2">
        <f>'--_--'!BP229</f>
        <v>3</v>
      </c>
      <c r="F53" s="2">
        <f>'--_--'!BQ229</f>
        <v>8</v>
      </c>
      <c r="G53" s="2">
        <f>'--_--'!BR229</f>
        <v>3</v>
      </c>
      <c r="H53" s="2">
        <f t="shared" si="2"/>
        <v>12</v>
      </c>
      <c r="I53" s="2">
        <f t="shared" si="1"/>
        <v>-8</v>
      </c>
    </row>
    <row r="54" spans="1:9" ht="12.75">
      <c r="A54" s="1" t="s">
        <v>9</v>
      </c>
      <c r="B54" s="2" t="str">
        <f>IF(('soupiska týmy'!$F$28&gt;=1),'soupiska hráči'!A53,"")</f>
        <v>Craig ANDERSON (OTT)</v>
      </c>
      <c r="D54" s="2">
        <f>'--_--'!Q286</f>
        <v>1</v>
      </c>
      <c r="E54" s="2">
        <f>'--_--'!R286</f>
        <v>0</v>
      </c>
      <c r="F54" s="2">
        <f>'--_--'!S286</f>
        <v>1</v>
      </c>
      <c r="G54" s="2">
        <f>'--_--'!T286</f>
        <v>0</v>
      </c>
      <c r="H54" s="2">
        <f t="shared" si="2"/>
        <v>1</v>
      </c>
      <c r="I54" s="2">
        <f t="shared" si="1"/>
        <v>-1</v>
      </c>
    </row>
    <row r="55" spans="1:9" ht="12.75">
      <c r="A55" s="1" t="s">
        <v>20</v>
      </c>
      <c r="B55" s="2" t="str">
        <f>IF(('soupiska týmy'!$F$28&gt;=1),'soupiska hráči'!A54,"")</f>
        <v>Jared COWEN (OTT)</v>
      </c>
      <c r="D55" s="2">
        <f>'--_--'!U286</f>
        <v>23</v>
      </c>
      <c r="E55" s="2">
        <f>'--_--'!V286</f>
        <v>8</v>
      </c>
      <c r="F55" s="2">
        <f>'--_--'!W286</f>
        <v>9</v>
      </c>
      <c r="G55" s="2">
        <f>'--_--'!X286</f>
        <v>3</v>
      </c>
      <c r="H55" s="2">
        <f t="shared" si="2"/>
        <v>31</v>
      </c>
      <c r="I55" s="2">
        <f t="shared" si="1"/>
        <v>-4</v>
      </c>
    </row>
    <row r="56" spans="1:9" ht="12.75">
      <c r="A56" s="1" t="s">
        <v>81</v>
      </c>
      <c r="B56" s="2" t="str">
        <f>IF(('soupiska týmy'!$F$28&gt;=1),'soupiska hráči'!A55,"")</f>
        <v>Erik KARLSSON (OTT)</v>
      </c>
      <c r="D56" s="2">
        <f>'--_--'!Y286</f>
        <v>21</v>
      </c>
      <c r="E56" s="2">
        <f>'--_--'!Z286</f>
        <v>11</v>
      </c>
      <c r="F56" s="2">
        <f>'--_--'!AA286</f>
        <v>12</v>
      </c>
      <c r="G56" s="2">
        <f>'--_--'!AB286</f>
        <v>4</v>
      </c>
      <c r="H56" s="2">
        <f t="shared" si="2"/>
        <v>32</v>
      </c>
      <c r="I56" s="2">
        <f t="shared" si="1"/>
        <v>-5</v>
      </c>
    </row>
    <row r="57" spans="1:9" ht="12.75">
      <c r="A57" s="1" t="s">
        <v>89</v>
      </c>
      <c r="B57" s="2" t="str">
        <f>IF(('soupiska týmy'!$F$28&gt;=1),'soupiska hráči'!A56,"")</f>
        <v>Daniel ALFREDSSON (OTT)</v>
      </c>
      <c r="D57" s="2">
        <f>'--_--'!AC286</f>
        <v>21</v>
      </c>
      <c r="E57" s="2">
        <f>'--_--'!AD286</f>
        <v>10</v>
      </c>
      <c r="F57" s="2">
        <f>'--_--'!AE286</f>
        <v>11</v>
      </c>
      <c r="G57" s="2">
        <f>'--_--'!AF286</f>
        <v>5</v>
      </c>
      <c r="H57" s="2">
        <f t="shared" si="2"/>
        <v>31</v>
      </c>
      <c r="I57" s="2">
        <f t="shared" si="1"/>
        <v>-6</v>
      </c>
    </row>
    <row r="58" spans="1:9" ht="12.75">
      <c r="A58" s="1" t="s">
        <v>64</v>
      </c>
      <c r="B58" s="2" t="str">
        <f>IF(('soupiska týmy'!$F$28&gt;=1),'soupiska hráči'!A57,"")</f>
        <v>Jason SPEZZA (OTT)</v>
      </c>
      <c r="D58" s="2">
        <f>'--_--'!AG286</f>
        <v>14</v>
      </c>
      <c r="E58" s="2">
        <f>'--_--'!AH286</f>
        <v>15</v>
      </c>
      <c r="F58" s="2">
        <f>'--_--'!AI286</f>
        <v>6</v>
      </c>
      <c r="G58" s="2">
        <f>'--_--'!AJ286</f>
        <v>3</v>
      </c>
      <c r="H58" s="2">
        <f t="shared" si="2"/>
        <v>29</v>
      </c>
      <c r="I58" s="2">
        <f t="shared" si="1"/>
        <v>6</v>
      </c>
    </row>
    <row r="59" spans="1:9" ht="12.75">
      <c r="A59" s="1" t="s">
        <v>73</v>
      </c>
      <c r="B59" s="2" t="str">
        <f>IF(('soupiska týmy'!$F$28&gt;=1),'soupiska hráči'!A58,"")</f>
        <v>Milan MICHÁLEK (OTT)</v>
      </c>
      <c r="D59" s="2">
        <f>'--_--'!AK286</f>
        <v>18</v>
      </c>
      <c r="E59" s="2">
        <f>'--_--'!AL286</f>
        <v>9</v>
      </c>
      <c r="F59" s="2">
        <f>'--_--'!AM286</f>
        <v>7</v>
      </c>
      <c r="G59" s="2">
        <f>'--_--'!AN286</f>
        <v>3</v>
      </c>
      <c r="H59" s="2">
        <f t="shared" si="2"/>
        <v>27</v>
      </c>
      <c r="I59" s="2">
        <f t="shared" si="1"/>
        <v>-1</v>
      </c>
    </row>
    <row r="60" spans="1:9" ht="12.75">
      <c r="A60" s="1" t="s">
        <v>235</v>
      </c>
      <c r="B60" s="2" t="str">
        <f>IF(('soupiska týmy'!$F$28&gt;=1),'soupiska hráči'!A59,"")</f>
        <v>Colin GREENING (OTT)</v>
      </c>
      <c r="D60" s="2">
        <f>'--_--'!AO286</f>
        <v>0</v>
      </c>
      <c r="E60" s="2">
        <f>'--_--'!AP286</f>
        <v>0</v>
      </c>
      <c r="F60" s="2">
        <f>'--_--'!AQ286</f>
        <v>0</v>
      </c>
      <c r="G60" s="2">
        <f>'--_--'!AR286</f>
        <v>0</v>
      </c>
      <c r="H60" s="2">
        <f t="shared" si="2"/>
        <v>0</v>
      </c>
      <c r="I60" s="2">
        <f t="shared" si="1"/>
        <v>0</v>
      </c>
    </row>
    <row r="61" spans="1:9" ht="12.75">
      <c r="A61" s="1" t="s">
        <v>10</v>
      </c>
      <c r="B61" s="2" t="str">
        <f>IF(('soupiska týmy'!$F$28&gt;=1),'soupiska hráči'!A60,"")</f>
        <v>Chris PHILLIPS (OTT)</v>
      </c>
      <c r="D61" s="2">
        <f>'--_--'!AU286</f>
        <v>13</v>
      </c>
      <c r="E61" s="2">
        <f>'--_--'!AV286</f>
        <v>15</v>
      </c>
      <c r="F61" s="2">
        <f>'--_--'!AW286</f>
        <v>7</v>
      </c>
      <c r="G61" s="2">
        <f>'--_--'!AX286</f>
        <v>5</v>
      </c>
      <c r="H61" s="2">
        <f t="shared" si="2"/>
        <v>28</v>
      </c>
      <c r="I61" s="2">
        <f t="shared" si="1"/>
        <v>3</v>
      </c>
    </row>
    <row r="62" spans="1:9" ht="12.75">
      <c r="A62" s="1" t="s">
        <v>51</v>
      </c>
      <c r="B62" s="2" t="str">
        <f>IF(('soupiska týmy'!$F$28&gt;=1),'soupiska hráči'!A61,"")</f>
        <v>Sergej GONCHAR (OTT)</v>
      </c>
      <c r="D62" s="2">
        <f>'--_--'!AY286</f>
        <v>24</v>
      </c>
      <c r="E62" s="2">
        <f>'--_--'!AZ286</f>
        <v>16</v>
      </c>
      <c r="F62" s="2">
        <f>'--_--'!BA286</f>
        <v>7</v>
      </c>
      <c r="G62" s="2">
        <f>'--_--'!BB286</f>
        <v>4</v>
      </c>
      <c r="H62" s="2">
        <f t="shared" si="2"/>
        <v>40</v>
      </c>
      <c r="I62" s="2">
        <f t="shared" si="1"/>
        <v>5</v>
      </c>
    </row>
    <row r="63" spans="1:9" ht="12.75">
      <c r="A63" s="1" t="s">
        <v>35</v>
      </c>
      <c r="B63" s="2" t="str">
        <f>IF(('soupiska týmy'!$F$28&gt;=1),'soupiska hráči'!A62,"")</f>
        <v>Kaspars DAUGAVINS (OTT)</v>
      </c>
      <c r="D63" s="2">
        <f>'--_--'!BC286</f>
        <v>18</v>
      </c>
      <c r="E63" s="2">
        <f>'--_--'!BD286</f>
        <v>6</v>
      </c>
      <c r="F63" s="2">
        <f>'--_--'!BE286</f>
        <v>11</v>
      </c>
      <c r="G63" s="2">
        <f>'--_--'!BF286</f>
        <v>6</v>
      </c>
      <c r="H63" s="2">
        <f t="shared" si="2"/>
        <v>24</v>
      </c>
      <c r="I63" s="2">
        <f t="shared" si="1"/>
        <v>-11</v>
      </c>
    </row>
    <row r="64" spans="1:9" ht="12.75">
      <c r="A64" s="1" t="s">
        <v>140</v>
      </c>
      <c r="B64" s="2" t="str">
        <f>IF(('soupiska týmy'!$F$28&gt;=1),'soupiska hráči'!A63,"")</f>
        <v>Kyle TURRIS (OTT)</v>
      </c>
      <c r="D64" s="2">
        <f>'--_--'!BG286</f>
        <v>17</v>
      </c>
      <c r="E64" s="2">
        <f>'--_--'!BH286</f>
        <v>11</v>
      </c>
      <c r="F64" s="2">
        <f>'--_--'!BI286</f>
        <v>19</v>
      </c>
      <c r="G64" s="2">
        <f>'--_--'!BJ286</f>
        <v>3</v>
      </c>
      <c r="H64" s="2">
        <f t="shared" si="2"/>
        <v>28</v>
      </c>
      <c r="I64" s="2">
        <f t="shared" si="1"/>
        <v>-11</v>
      </c>
    </row>
    <row r="65" spans="1:9" ht="12.75">
      <c r="A65" s="1" t="s">
        <v>133</v>
      </c>
      <c r="B65" s="2" t="str">
        <f>IF(('soupiska týmy'!$F$28&gt;=1),'soupiska hráči'!A64,"")</f>
        <v>Bobby BUTLER (OTT)</v>
      </c>
      <c r="D65" s="2">
        <f>'--_--'!BK286</f>
        <v>0</v>
      </c>
      <c r="E65" s="2">
        <f>'--_--'!BL286</f>
        <v>0</v>
      </c>
      <c r="F65" s="2">
        <f>'--_--'!BM286</f>
        <v>0</v>
      </c>
      <c r="G65" s="2">
        <f>'--_--'!BN286</f>
        <v>0</v>
      </c>
      <c r="H65" s="2">
        <f t="shared" si="2"/>
        <v>0</v>
      </c>
      <c r="I65" s="2">
        <f t="shared" si="1"/>
        <v>0</v>
      </c>
    </row>
    <row r="66" spans="1:9" ht="12.75">
      <c r="A66" s="1" t="s">
        <v>150</v>
      </c>
      <c r="B66" s="2" t="str">
        <f>IF(('soupiska týmy'!$F$28&gt;=1),'soupiska hráči'!A65,"")</f>
        <v>Chris NEIL (OTT)</v>
      </c>
      <c r="D66" s="2">
        <f>'--_--'!BO286</f>
        <v>22</v>
      </c>
      <c r="E66" s="2">
        <f>'--_--'!BP286</f>
        <v>17</v>
      </c>
      <c r="F66" s="2">
        <f>'--_--'!BQ286</f>
        <v>11</v>
      </c>
      <c r="G66" s="2">
        <f>'--_--'!BR286</f>
        <v>2</v>
      </c>
      <c r="H66" s="2">
        <f aca="true" t="shared" si="3" ref="H66:H97">D66+E66</f>
        <v>39</v>
      </c>
      <c r="I66" s="2">
        <f t="shared" si="1"/>
        <v>4</v>
      </c>
    </row>
    <row r="67" spans="1:9" ht="12.75">
      <c r="A67" s="1" t="s">
        <v>145</v>
      </c>
      <c r="B67" s="2" t="str">
        <f>IF(('soupiska týmy'!$F$28&gt;=1),'soupiska hráči'!A66,"")</f>
        <v>Ilya BRYZGALOV (PHI)</v>
      </c>
      <c r="D67" s="2">
        <f>'--_--'!Q343</f>
        <v>0</v>
      </c>
      <c r="E67" s="2">
        <f>'--_--'!R343</f>
        <v>0</v>
      </c>
      <c r="F67" s="2">
        <f>'--_--'!S343</f>
        <v>0</v>
      </c>
      <c r="G67" s="2">
        <f>'--_--'!T343</f>
        <v>0</v>
      </c>
      <c r="H67" s="2">
        <f t="shared" si="3"/>
        <v>0</v>
      </c>
      <c r="I67" s="2">
        <f aca="true" t="shared" si="4" ref="I67:I105">E67-(F67+G67)</f>
        <v>0</v>
      </c>
    </row>
    <row r="68" spans="1:9" ht="12.75">
      <c r="A68" s="1" t="s">
        <v>112</v>
      </c>
      <c r="B68" s="2" t="str">
        <f>IF(('soupiska týmy'!$F$28&gt;=1),'soupiska hráči'!A67,"")</f>
        <v>Chris PRONGER (PHI)</v>
      </c>
      <c r="D68" s="2">
        <f>'--_--'!U343</f>
        <v>16</v>
      </c>
      <c r="E68" s="2">
        <f>'--_--'!V343</f>
        <v>4</v>
      </c>
      <c r="F68" s="2">
        <f>'--_--'!W343</f>
        <v>2</v>
      </c>
      <c r="G68" s="2">
        <f>'--_--'!X343</f>
        <v>11</v>
      </c>
      <c r="H68" s="2">
        <f t="shared" si="3"/>
        <v>20</v>
      </c>
      <c r="I68" s="2">
        <f t="shared" si="4"/>
        <v>-9</v>
      </c>
    </row>
    <row r="69" spans="1:9" ht="12.75">
      <c r="A69" s="1" t="s">
        <v>104</v>
      </c>
      <c r="B69" s="2" t="str">
        <f>IF(('soupiska týmy'!$F$28&gt;=1),'soupiska hráči'!A68,"")</f>
        <v>Kimmo TIMONEN (PHI)</v>
      </c>
      <c r="D69" s="2">
        <f>'--_--'!Y343</f>
        <v>9</v>
      </c>
      <c r="E69" s="2">
        <f>'--_--'!Z343</f>
        <v>4</v>
      </c>
      <c r="F69" s="2">
        <f>'--_--'!AA343</f>
        <v>7</v>
      </c>
      <c r="G69" s="2">
        <f>'--_--'!AB343</f>
        <v>5</v>
      </c>
      <c r="H69" s="2">
        <f t="shared" si="3"/>
        <v>13</v>
      </c>
      <c r="I69" s="2">
        <f t="shared" si="4"/>
        <v>-8</v>
      </c>
    </row>
    <row r="70" spans="1:9" ht="12.75">
      <c r="A70" s="1" t="s">
        <v>129</v>
      </c>
      <c r="B70" s="2" t="str">
        <f>IF(('soupiska týmy'!$F$28&gt;=1),'soupiska hráči'!A69,"")</f>
        <v>Scott HARTNELL (PHI)</v>
      </c>
      <c r="D70" s="2">
        <f>'--_--'!AC343</f>
        <v>11</v>
      </c>
      <c r="E70" s="2">
        <f>'--_--'!AD343</f>
        <v>14</v>
      </c>
      <c r="F70" s="2">
        <f>'--_--'!AE343</f>
        <v>3</v>
      </c>
      <c r="G70" s="2">
        <f>'--_--'!AF343</f>
        <v>4</v>
      </c>
      <c r="H70" s="2">
        <f t="shared" si="3"/>
        <v>25</v>
      </c>
      <c r="I70" s="2">
        <f t="shared" si="4"/>
        <v>7</v>
      </c>
    </row>
    <row r="71" spans="1:9" ht="12.75">
      <c r="A71" s="1" t="s">
        <v>68</v>
      </c>
      <c r="B71" s="2" t="str">
        <f>IF(('soupiska týmy'!$F$28&gt;=1),'soupiska hráči'!A70,"")</f>
        <v>Ben HOLMSTRÖM (PHI)</v>
      </c>
      <c r="D71" s="2">
        <f>'--_--'!AG343</f>
        <v>11</v>
      </c>
      <c r="E71" s="2">
        <f>'--_--'!AH343</f>
        <v>10</v>
      </c>
      <c r="F71" s="2">
        <f>'--_--'!AI343</f>
        <v>6</v>
      </c>
      <c r="G71" s="2">
        <f>'--_--'!AJ343</f>
        <v>5</v>
      </c>
      <c r="H71" s="2">
        <f t="shared" si="3"/>
        <v>21</v>
      </c>
      <c r="I71" s="2">
        <f t="shared" si="4"/>
        <v>-1</v>
      </c>
    </row>
    <row r="72" spans="1:9" ht="12.75">
      <c r="A72" s="1" t="s">
        <v>55</v>
      </c>
      <c r="B72" s="2" t="str">
        <f>IF(('soupiska týmy'!$F$28&gt;=1),'soupiska hráči'!A71,"")</f>
        <v>Jakub VORÁČEK (PHI)</v>
      </c>
      <c r="D72" s="2">
        <f>'--_--'!AK343</f>
        <v>11</v>
      </c>
      <c r="E72" s="2">
        <f>'--_--'!AL343</f>
        <v>26</v>
      </c>
      <c r="F72" s="2">
        <f>'--_--'!AM343</f>
        <v>4</v>
      </c>
      <c r="G72" s="2">
        <f>'--_--'!AN343</f>
        <v>3</v>
      </c>
      <c r="H72" s="2">
        <f t="shared" si="3"/>
        <v>37</v>
      </c>
      <c r="I72" s="2">
        <f t="shared" si="4"/>
        <v>19</v>
      </c>
    </row>
    <row r="73" spans="1:9" ht="12.75">
      <c r="A73" s="1" t="s">
        <v>44</v>
      </c>
      <c r="B73" s="2" t="str">
        <f>IF(('soupiska týmy'!$F$28&gt;=1),'soupiska hráči'!A72,"")</f>
        <v>Claude GIROUX (PHI)</v>
      </c>
      <c r="D73" s="2">
        <f>'--_--'!AO343</f>
        <v>2</v>
      </c>
      <c r="E73" s="2">
        <f>'--_--'!AP343</f>
        <v>3</v>
      </c>
      <c r="F73" s="2">
        <f>'--_--'!AQ343</f>
        <v>0</v>
      </c>
      <c r="G73" s="2">
        <f>'--_--'!AR343</f>
        <v>0</v>
      </c>
      <c r="H73" s="2">
        <f t="shared" si="3"/>
        <v>5</v>
      </c>
      <c r="I73" s="2">
        <f t="shared" si="4"/>
        <v>3</v>
      </c>
    </row>
    <row r="74" spans="1:9" ht="12.75">
      <c r="A74" s="1" t="s">
        <v>25</v>
      </c>
      <c r="B74" s="2" t="str">
        <f>IF(('soupiska týmy'!$F$28&gt;=1),'soupiska hráči'!A73,"")</f>
        <v>Braydon COBURN (PHI)</v>
      </c>
      <c r="D74" s="2">
        <f>'--_--'!AU343</f>
        <v>9</v>
      </c>
      <c r="E74" s="2">
        <f>'--_--'!AV343</f>
        <v>10</v>
      </c>
      <c r="F74" s="2">
        <f>'--_--'!AW343</f>
        <v>5</v>
      </c>
      <c r="G74" s="2">
        <f>'--_--'!AX343</f>
        <v>5</v>
      </c>
      <c r="H74" s="2">
        <f t="shared" si="3"/>
        <v>19</v>
      </c>
      <c r="I74" s="2">
        <f t="shared" si="4"/>
        <v>0</v>
      </c>
    </row>
    <row r="75" spans="1:9" ht="12.75">
      <c r="A75" s="1" t="s">
        <v>15</v>
      </c>
      <c r="B75" s="2" t="str">
        <f>IF(('soupiska týmy'!$F$28&gt;=1),'soupiska hráči'!A74,"")</f>
        <v>Erik GUSTAFSSON (PHI)</v>
      </c>
      <c r="D75" s="2">
        <f>'--_--'!AY343</f>
        <v>14</v>
      </c>
      <c r="E75" s="2">
        <f>'--_--'!AZ343</f>
        <v>4</v>
      </c>
      <c r="F75" s="2">
        <f>'--_--'!BA343</f>
        <v>5</v>
      </c>
      <c r="G75" s="2">
        <f>'--_--'!BB343</f>
        <v>8</v>
      </c>
      <c r="H75" s="2">
        <f t="shared" si="3"/>
        <v>18</v>
      </c>
      <c r="I75" s="2">
        <f t="shared" si="4"/>
        <v>-9</v>
      </c>
    </row>
    <row r="76" spans="1:9" ht="12.75">
      <c r="A76" s="1" t="s">
        <v>147</v>
      </c>
      <c r="B76" s="2" t="str">
        <f>IF(('soupiska týmy'!$F$28&gt;=1),'soupiska hráči'!A75,"")</f>
        <v>Jody SHELLEY (PHI)</v>
      </c>
      <c r="D76" s="2">
        <f>'--_--'!BC343</f>
        <v>15</v>
      </c>
      <c r="E76" s="2">
        <f>'--_--'!BD343</f>
        <v>12</v>
      </c>
      <c r="F76" s="2">
        <f>'--_--'!BE343</f>
        <v>7</v>
      </c>
      <c r="G76" s="2">
        <f>'--_--'!BF343</f>
        <v>2</v>
      </c>
      <c r="H76" s="2">
        <f t="shared" si="3"/>
        <v>27</v>
      </c>
      <c r="I76" s="2">
        <f t="shared" si="4"/>
        <v>3</v>
      </c>
    </row>
    <row r="77" spans="1:9" ht="12.75">
      <c r="A77" s="1" t="s">
        <v>146</v>
      </c>
      <c r="B77" s="2" t="str">
        <f>IF(('soupiska týmy'!$F$28&gt;=1),'soupiska hráči'!A76,"")</f>
        <v>Maxime TALBOT (PHI)</v>
      </c>
      <c r="D77" s="2">
        <f>'--_--'!BG343</f>
        <v>20</v>
      </c>
      <c r="E77" s="2">
        <f>'--_--'!BH343</f>
        <v>11</v>
      </c>
      <c r="F77" s="2">
        <f>'--_--'!BI343</f>
        <v>6</v>
      </c>
      <c r="G77" s="2">
        <f>'--_--'!BJ343</f>
        <v>12</v>
      </c>
      <c r="H77" s="2">
        <f t="shared" si="3"/>
        <v>31</v>
      </c>
      <c r="I77" s="2">
        <f t="shared" si="4"/>
        <v>-7</v>
      </c>
    </row>
    <row r="78" spans="1:9" ht="12.75">
      <c r="A78" s="1" t="s">
        <v>142</v>
      </c>
      <c r="B78" s="2" t="str">
        <f>IF(('soupiska týmy'!$F$28&gt;=1),'soupiska hráči'!A77,"")</f>
        <v>Jaromír JÁGR (PHI)</v>
      </c>
      <c r="D78" s="2">
        <f>'--_--'!BK343</f>
        <v>16</v>
      </c>
      <c r="E78" s="2">
        <f>'--_--'!BL343</f>
        <v>30</v>
      </c>
      <c r="F78" s="2">
        <f>'--_--'!BM343</f>
        <v>7</v>
      </c>
      <c r="G78" s="2">
        <f>'--_--'!BN343</f>
        <v>2</v>
      </c>
      <c r="H78" s="2">
        <f t="shared" si="3"/>
        <v>46</v>
      </c>
      <c r="I78" s="2">
        <f t="shared" si="4"/>
        <v>21</v>
      </c>
    </row>
    <row r="79" spans="1:9" ht="12.75">
      <c r="A79" s="1" t="s">
        <v>134</v>
      </c>
      <c r="B79" s="2" t="str">
        <f>IF(('soupiska týmy'!$F$28&gt;=1),'soupiska hráči'!A78,"")</f>
        <v>Wayne SIMMONDS (PHI)</v>
      </c>
      <c r="D79" s="2">
        <f>'--_--'!BO343</f>
        <v>2</v>
      </c>
      <c r="E79" s="2">
        <f>'--_--'!BP343</f>
        <v>3</v>
      </c>
      <c r="F79" s="2">
        <f>'--_--'!BQ343</f>
        <v>0</v>
      </c>
      <c r="G79" s="2">
        <f>'--_--'!BR343</f>
        <v>0</v>
      </c>
      <c r="H79" s="2">
        <f t="shared" si="3"/>
        <v>5</v>
      </c>
      <c r="I79" s="2">
        <f t="shared" si="4"/>
        <v>3</v>
      </c>
    </row>
    <row r="80" spans="1:9" ht="12.75">
      <c r="A80" s="1" t="s">
        <v>125</v>
      </c>
      <c r="B80" s="2" t="str">
        <f>IF(('soupiska týmy'!$F$28&gt;=1),'soupiska hráči'!A79,"")</f>
        <v>Mike SMITH (PHO)</v>
      </c>
      <c r="D80" s="2">
        <f>'--_--'!Q400</f>
        <v>0</v>
      </c>
      <c r="E80" s="2">
        <f>'--_--'!R400</f>
        <v>0</v>
      </c>
      <c r="F80" s="2">
        <f>'--_--'!S400</f>
        <v>2</v>
      </c>
      <c r="G80" s="2">
        <f>'--_--'!T400</f>
        <v>0</v>
      </c>
      <c r="H80" s="2">
        <f t="shared" si="3"/>
        <v>0</v>
      </c>
      <c r="I80" s="2">
        <f t="shared" si="4"/>
        <v>-2</v>
      </c>
    </row>
    <row r="81" spans="1:9" ht="12.75">
      <c r="A81" s="1" t="s">
        <v>3</v>
      </c>
      <c r="B81" s="2" t="str">
        <f>IF(('soupiska týmy'!$F$28&gt;=1),'soupiska hráči'!A80,"")</f>
        <v>Derek MORRIS (PHO)</v>
      </c>
      <c r="D81" s="2">
        <f>'--_--'!U400</f>
        <v>9</v>
      </c>
      <c r="E81" s="2">
        <f>'--_--'!V400</f>
        <v>11</v>
      </c>
      <c r="F81" s="2">
        <f>'--_--'!W400</f>
        <v>7</v>
      </c>
      <c r="G81" s="2">
        <f>'--_--'!X400</f>
        <v>1</v>
      </c>
      <c r="H81" s="2">
        <f t="shared" si="3"/>
        <v>20</v>
      </c>
      <c r="I81" s="2">
        <f t="shared" si="4"/>
        <v>3</v>
      </c>
    </row>
    <row r="82" spans="1:9" ht="12.75">
      <c r="A82" s="1" t="s">
        <v>47</v>
      </c>
      <c r="B82" s="2" t="str">
        <f>IF(('soupiska týmy'!$F$28&gt;=1),'soupiska hráči'!A81,"")</f>
        <v>Keith YANDLE (PHO)</v>
      </c>
      <c r="D82" s="2">
        <f>'--_--'!Y400</f>
        <v>16</v>
      </c>
      <c r="E82" s="2">
        <f>'--_--'!Z400</f>
        <v>8</v>
      </c>
      <c r="F82" s="2">
        <f>'--_--'!AA400</f>
        <v>5</v>
      </c>
      <c r="G82" s="2">
        <f>'--_--'!AB400</f>
        <v>0</v>
      </c>
      <c r="H82" s="2">
        <f t="shared" si="3"/>
        <v>24</v>
      </c>
      <c r="I82" s="2">
        <f t="shared" si="4"/>
        <v>3</v>
      </c>
    </row>
    <row r="83" spans="1:9" ht="12.75">
      <c r="A83" s="1" t="s">
        <v>33</v>
      </c>
      <c r="B83" s="2" t="str">
        <f>IF(('soupiska týmy'!$F$28&gt;=1),'soupiska hráči'!A82,"")</f>
        <v>Radim VRBATA (PHO)</v>
      </c>
      <c r="D83" s="2">
        <f>'--_--'!AC400</f>
        <v>20</v>
      </c>
      <c r="E83" s="2">
        <f>'--_--'!AD400</f>
        <v>9</v>
      </c>
      <c r="F83" s="2">
        <f>'--_--'!AE400</f>
        <v>8</v>
      </c>
      <c r="G83" s="2">
        <f>'--_--'!AF400</f>
        <v>8</v>
      </c>
      <c r="H83" s="2">
        <f t="shared" si="3"/>
        <v>29</v>
      </c>
      <c r="I83" s="2">
        <f t="shared" si="4"/>
        <v>-7</v>
      </c>
    </row>
    <row r="84" spans="1:9" ht="12.75">
      <c r="A84" s="1" t="s">
        <v>74</v>
      </c>
      <c r="B84" s="2" t="str">
        <f>IF(('soupiska týmy'!$F$28&gt;=1),'soupiska hráči'!A83,"")</f>
        <v>Boyd GORDON (PHO)</v>
      </c>
      <c r="D84" s="2">
        <f>'--_--'!AG400</f>
        <v>0</v>
      </c>
      <c r="E84" s="2">
        <f>'--_--'!AH400</f>
        <v>3</v>
      </c>
      <c r="F84" s="2">
        <f>'--_--'!AI400</f>
        <v>2</v>
      </c>
      <c r="G84" s="2">
        <f>'--_--'!AJ400</f>
        <v>1</v>
      </c>
      <c r="H84" s="2">
        <f t="shared" si="3"/>
        <v>3</v>
      </c>
      <c r="I84" s="2">
        <f t="shared" si="4"/>
        <v>0</v>
      </c>
    </row>
    <row r="85" spans="1:9" ht="12.75">
      <c r="A85" s="1" t="s">
        <v>63</v>
      </c>
      <c r="B85" s="2" t="str">
        <f>IF(('soupiska týmy'!$F$28&gt;=1),'soupiska hráči'!A84,"")</f>
        <v>Shane DOAN (PHO)</v>
      </c>
      <c r="D85" s="2">
        <f>'--_--'!AK400</f>
        <v>12</v>
      </c>
      <c r="E85" s="2">
        <f>'--_--'!AL400</f>
        <v>10</v>
      </c>
      <c r="F85" s="2">
        <f>'--_--'!AM400</f>
        <v>9</v>
      </c>
      <c r="G85" s="2">
        <f>'--_--'!AN400</f>
        <v>1</v>
      </c>
      <c r="H85" s="2">
        <f t="shared" si="3"/>
        <v>22</v>
      </c>
      <c r="I85" s="2">
        <f t="shared" si="4"/>
        <v>0</v>
      </c>
    </row>
    <row r="86" spans="1:9" ht="12.75">
      <c r="A86" s="1" t="s">
        <v>90</v>
      </c>
      <c r="B86" s="2" t="str">
        <f>IF(('soupiska týmy'!$F$28&gt;=1),'soupiska hráči'!A85,"")</f>
        <v>Ray WHITNEY (PHO)</v>
      </c>
      <c r="D86" s="2">
        <f>'--_--'!AO400</f>
        <v>5</v>
      </c>
      <c r="E86" s="2">
        <f>'--_--'!AP400</f>
        <v>6</v>
      </c>
      <c r="F86" s="2">
        <f>'--_--'!AQ400</f>
        <v>11</v>
      </c>
      <c r="G86" s="2">
        <f>'--_--'!AR400</f>
        <v>7</v>
      </c>
      <c r="H86" s="2">
        <f t="shared" si="3"/>
        <v>11</v>
      </c>
      <c r="I86" s="2">
        <f t="shared" si="4"/>
        <v>-12</v>
      </c>
    </row>
    <row r="87" spans="1:9" ht="12.75">
      <c r="A87" s="1" t="s">
        <v>82</v>
      </c>
      <c r="B87" s="2" t="str">
        <f>IF(('soupiska týmy'!$F$28&gt;=1),'soupiska hráči'!A86,"")</f>
        <v>Oliver EKMAN-LARSSON (PHO)</v>
      </c>
      <c r="D87" s="2">
        <f>'--_--'!AU400</f>
        <v>12</v>
      </c>
      <c r="E87" s="2">
        <f>'--_--'!AV400</f>
        <v>3</v>
      </c>
      <c r="F87" s="2">
        <f>'--_--'!AW400</f>
        <v>12</v>
      </c>
      <c r="G87" s="2">
        <f>'--_--'!AX400</f>
        <v>4</v>
      </c>
      <c r="H87" s="2">
        <f t="shared" si="3"/>
        <v>15</v>
      </c>
      <c r="I87" s="2">
        <f t="shared" si="4"/>
        <v>-13</v>
      </c>
    </row>
    <row r="88" spans="1:9" ht="12.75">
      <c r="A88" s="1" t="s">
        <v>106</v>
      </c>
      <c r="B88" s="2" t="str">
        <f>IF(('soupiska týmy'!$F$28&gt;=1),'soupiska hráči'!A87,"")</f>
        <v>Adrian AUCOIN (PHO)</v>
      </c>
      <c r="D88" s="2">
        <f>'--_--'!AY400</f>
        <v>15</v>
      </c>
      <c r="E88" s="2">
        <f>'--_--'!AZ400</f>
        <v>5</v>
      </c>
      <c r="F88" s="2">
        <f>'--_--'!BA400</f>
        <v>6</v>
      </c>
      <c r="G88" s="2">
        <f>'--_--'!BB400</f>
        <v>3</v>
      </c>
      <c r="H88" s="2">
        <f t="shared" si="3"/>
        <v>20</v>
      </c>
      <c r="I88" s="2">
        <f t="shared" si="4"/>
        <v>-4</v>
      </c>
    </row>
    <row r="89" spans="1:9" ht="12.75">
      <c r="A89" s="1" t="s">
        <v>99</v>
      </c>
      <c r="B89" s="2" t="str">
        <f>IF(('soupiska týmy'!$F$28&gt;=1),'soupiska hráči'!A88,"")</f>
        <v>Martin HANZAL (PHO)</v>
      </c>
      <c r="D89" s="2">
        <f>'--_--'!BC400</f>
        <v>11</v>
      </c>
      <c r="E89" s="2">
        <f>'--_--'!BD400</f>
        <v>11</v>
      </c>
      <c r="F89" s="2">
        <f>'--_--'!BE400</f>
        <v>8</v>
      </c>
      <c r="G89" s="2">
        <f>'--_--'!BF400</f>
        <v>4</v>
      </c>
      <c r="H89" s="2">
        <f t="shared" si="3"/>
        <v>22</v>
      </c>
      <c r="I89" s="2">
        <f t="shared" si="4"/>
        <v>-1</v>
      </c>
    </row>
    <row r="90" spans="1:9" ht="12.75">
      <c r="A90" s="1" t="s">
        <v>122</v>
      </c>
      <c r="B90" s="2" t="str">
        <f>IF(('soupiska týmy'!$F$28&gt;=1),'soupiska hráči'!A89,"")</f>
        <v>Daymond LANGKOW (PHO)</v>
      </c>
      <c r="D90" s="2">
        <f>'--_--'!BG400</f>
        <v>1</v>
      </c>
      <c r="E90" s="2">
        <f>'--_--'!BH400</f>
        <v>2</v>
      </c>
      <c r="F90" s="2">
        <f>'--_--'!BI400</f>
        <v>3</v>
      </c>
      <c r="G90" s="2">
        <f>'--_--'!BJ400</f>
        <v>0</v>
      </c>
      <c r="H90" s="2">
        <f t="shared" si="3"/>
        <v>3</v>
      </c>
      <c r="I90" s="2">
        <f t="shared" si="4"/>
        <v>-1</v>
      </c>
    </row>
    <row r="91" spans="1:9" ht="12.75">
      <c r="A91" s="1" t="s">
        <v>258</v>
      </c>
      <c r="B91" s="2" t="str">
        <f>IF(('soupiska týmy'!$F$28&gt;=1),'soupiska hráči'!A90,"")</f>
        <v>Mikkel BOEDKER (PHO)</v>
      </c>
      <c r="D91" s="2">
        <f>'--_--'!BK400</f>
        <v>11</v>
      </c>
      <c r="E91" s="2">
        <f>'--_--'!BL400</f>
        <v>12</v>
      </c>
      <c r="F91" s="2">
        <f>'--_--'!BM400</f>
        <v>5</v>
      </c>
      <c r="G91" s="2">
        <f>'--_--'!BN400</f>
        <v>2</v>
      </c>
      <c r="H91" s="2">
        <f t="shared" si="3"/>
        <v>23</v>
      </c>
      <c r="I91" s="2">
        <f t="shared" si="4"/>
        <v>5</v>
      </c>
    </row>
    <row r="92" spans="1:9" ht="12.75">
      <c r="A92" s="1" t="s">
        <v>45</v>
      </c>
      <c r="B92" s="2" t="str">
        <f>IF(('soupiska týmy'!$F$28&gt;=1),'soupiska hráči'!A91,"")</f>
        <v>Taylor PYATT (PHO)</v>
      </c>
      <c r="D92" s="2">
        <f>'--_--'!BO400</f>
        <v>19</v>
      </c>
      <c r="E92" s="2">
        <f>'--_--'!BP400</f>
        <v>7</v>
      </c>
      <c r="F92" s="2">
        <f>'--_--'!BQ400</f>
        <v>4</v>
      </c>
      <c r="G92" s="2">
        <f>'--_--'!BR400</f>
        <v>1</v>
      </c>
      <c r="H92" s="2">
        <f t="shared" si="3"/>
        <v>26</v>
      </c>
      <c r="I92" s="2">
        <f t="shared" si="4"/>
        <v>2</v>
      </c>
    </row>
    <row r="93" spans="1:9" ht="12.75">
      <c r="A93" s="1" t="s">
        <v>28</v>
      </c>
      <c r="B93" s="2" t="str">
        <f>IF(('soupiska týmy'!$F$28&gt;=1),'soupiska hráči'!A92,"")</f>
        <v>Michal NEUVIRTH (WSH)</v>
      </c>
      <c r="D93" s="2">
        <f>'--_--'!Q457</f>
        <v>0</v>
      </c>
      <c r="E93" s="2">
        <f>'--_--'!R457</f>
        <v>0</v>
      </c>
      <c r="F93" s="2">
        <f>'--_--'!S457</f>
        <v>1</v>
      </c>
      <c r="G93" s="2">
        <f>'--_--'!T457</f>
        <v>2</v>
      </c>
      <c r="H93" s="2">
        <f t="shared" si="3"/>
        <v>0</v>
      </c>
      <c r="I93" s="2">
        <f t="shared" si="4"/>
        <v>-3</v>
      </c>
    </row>
    <row r="94" spans="1:9" ht="12.75">
      <c r="A94" s="1" t="s">
        <v>18</v>
      </c>
      <c r="B94" s="2" t="str">
        <f>IF(('soupiska týmy'!$F$28&gt;=1),'soupiska hráči'!A93,"")</f>
        <v>Dennis WIDEMAN (WSH)</v>
      </c>
      <c r="D94" s="2">
        <f>'--_--'!U457</f>
        <v>4</v>
      </c>
      <c r="E94" s="2">
        <f>'--_--'!V457</f>
        <v>1</v>
      </c>
      <c r="F94" s="2">
        <f>'--_--'!W457</f>
        <v>2</v>
      </c>
      <c r="G94" s="2">
        <f>'--_--'!X457</f>
        <v>5</v>
      </c>
      <c r="H94" s="2">
        <f t="shared" si="3"/>
        <v>5</v>
      </c>
      <c r="I94" s="2">
        <f t="shared" si="4"/>
        <v>-6</v>
      </c>
    </row>
    <row r="95" spans="1:9" ht="12.75">
      <c r="A95" s="1" t="s">
        <v>0</v>
      </c>
      <c r="B95" s="2" t="str">
        <f>IF(('soupiska týmy'!$F$28&gt;=1),'soupiska hráči'!A94,"")</f>
        <v>John CARLSON (WSH)</v>
      </c>
      <c r="D95" s="2">
        <f>'--_--'!Y457</f>
        <v>17</v>
      </c>
      <c r="E95" s="2">
        <f>'--_--'!Z457</f>
        <v>17</v>
      </c>
      <c r="F95" s="2">
        <f>'--_--'!AA457</f>
        <v>5</v>
      </c>
      <c r="G95" s="2">
        <f>'--_--'!AB457</f>
        <v>0</v>
      </c>
      <c r="H95" s="2">
        <f t="shared" si="3"/>
        <v>34</v>
      </c>
      <c r="I95" s="2">
        <f t="shared" si="4"/>
        <v>12</v>
      </c>
    </row>
    <row r="96" spans="1:9" ht="12.75">
      <c r="A96" s="1" t="s">
        <v>95</v>
      </c>
      <c r="B96" s="2" t="str">
        <f>IF(('soupiska týmy'!$F$28&gt;=1),'soupiska hráči'!A95,"")</f>
        <v>Alex OVECHKIN (WSH)</v>
      </c>
      <c r="D96" s="2">
        <f>'--_--'!AC457</f>
        <v>39</v>
      </c>
      <c r="E96" s="2">
        <f>'--_--'!AD457</f>
        <v>18</v>
      </c>
      <c r="F96" s="2">
        <f>'--_--'!AE457</f>
        <v>7</v>
      </c>
      <c r="G96" s="2">
        <f>'--_--'!AF457</f>
        <v>10</v>
      </c>
      <c r="H96" s="2">
        <f t="shared" si="3"/>
        <v>57</v>
      </c>
      <c r="I96" s="2">
        <f t="shared" si="4"/>
        <v>1</v>
      </c>
    </row>
    <row r="97" spans="1:9" ht="12.75">
      <c r="A97" s="1" t="s">
        <v>85</v>
      </c>
      <c r="B97" s="2" t="str">
        <f>IF(('soupiska týmy'!$F$28&gt;=1),'soupiska hráči'!A96,"")</f>
        <v>Nicklas BACKSTROM (WSH)</v>
      </c>
      <c r="D97" s="2">
        <f>'--_--'!AG457</f>
        <v>17</v>
      </c>
      <c r="E97" s="2">
        <f>'--_--'!AH457</f>
        <v>18</v>
      </c>
      <c r="F97" s="2">
        <f>'--_--'!AI457</f>
        <v>4</v>
      </c>
      <c r="G97" s="2">
        <f>'--_--'!AJ457</f>
        <v>11</v>
      </c>
      <c r="H97" s="2">
        <f t="shared" si="3"/>
        <v>35</v>
      </c>
      <c r="I97" s="2">
        <f t="shared" si="4"/>
        <v>3</v>
      </c>
    </row>
    <row r="98" spans="1:9" ht="12.75">
      <c r="A98" s="1" t="s">
        <v>76</v>
      </c>
      <c r="B98" s="2" t="str">
        <f>IF(('soupiska týmy'!$F$28&gt;=1),'soupiska hráči'!A97,"")</f>
        <v>Alexander SEMIN (WSH)</v>
      </c>
      <c r="D98" s="2">
        <f>'--_--'!AK457</f>
        <v>13</v>
      </c>
      <c r="E98" s="2">
        <f>'--_--'!AL457</f>
        <v>14</v>
      </c>
      <c r="F98" s="2">
        <f>'--_--'!AM457</f>
        <v>10</v>
      </c>
      <c r="G98" s="2">
        <f>'--_--'!AN457</f>
        <v>9</v>
      </c>
      <c r="H98" s="2">
        <f aca="true" t="shared" si="5" ref="H98:H105">D98+E98</f>
        <v>27</v>
      </c>
      <c r="I98" s="2">
        <f t="shared" si="4"/>
        <v>-5</v>
      </c>
    </row>
    <row r="99" spans="1:9" ht="12.75">
      <c r="A99" s="1" t="s">
        <v>67</v>
      </c>
      <c r="B99" s="2" t="str">
        <f>IF(('soupiska týmy'!$F$28&gt;=1),'soupiska hráči'!A98,"")</f>
        <v>Jason CHIMERA (WSH)</v>
      </c>
      <c r="D99" s="2">
        <f>'--_--'!AO457</f>
        <v>11</v>
      </c>
      <c r="E99" s="2">
        <f>'--_--'!AP457</f>
        <v>13</v>
      </c>
      <c r="F99" s="2">
        <f>'--_--'!AQ457</f>
        <v>6</v>
      </c>
      <c r="G99" s="2">
        <f>'--_--'!AR457</f>
        <v>2</v>
      </c>
      <c r="H99" s="2">
        <f t="shared" si="5"/>
        <v>24</v>
      </c>
      <c r="I99" s="2">
        <f t="shared" si="4"/>
        <v>5</v>
      </c>
    </row>
    <row r="100" spans="1:9" ht="12.75">
      <c r="A100" s="1" t="s">
        <v>123</v>
      </c>
      <c r="B100" s="2" t="str">
        <f>IF(('soupiska týmy'!$F$28&gt;=1),'soupiska hráči'!A99,"")</f>
        <v>Roman HAMRLIK (WSH)</v>
      </c>
      <c r="D100" s="2">
        <f>'--_--'!AU457</f>
        <v>24</v>
      </c>
      <c r="E100" s="2">
        <f>'--_--'!AV457</f>
        <v>11</v>
      </c>
      <c r="F100" s="2">
        <f>'--_--'!AW457</f>
        <v>9</v>
      </c>
      <c r="G100" s="2">
        <f>'--_--'!AX457</f>
        <v>6</v>
      </c>
      <c r="H100" s="2">
        <f t="shared" si="5"/>
        <v>35</v>
      </c>
      <c r="I100" s="2">
        <f t="shared" si="4"/>
        <v>-4</v>
      </c>
    </row>
    <row r="101" spans="1:9" ht="12.75">
      <c r="A101" s="1" t="s">
        <v>222</v>
      </c>
      <c r="B101" s="2" t="str">
        <f>IF(('soupiska týmy'!$F$28&gt;=1),'soupiska hráči'!A100,"")</f>
        <v>Mike GREEN (WSH)</v>
      </c>
      <c r="D101" s="2">
        <f>'--_--'!AY457</f>
        <v>14</v>
      </c>
      <c r="E101" s="2">
        <f>'--_--'!AZ457</f>
        <v>13</v>
      </c>
      <c r="F101" s="2">
        <f>'--_--'!BA457</f>
        <v>3</v>
      </c>
      <c r="G101" s="2">
        <f>'--_--'!BB457</f>
        <v>9</v>
      </c>
      <c r="H101" s="2">
        <f t="shared" si="5"/>
        <v>27</v>
      </c>
      <c r="I101" s="2">
        <f t="shared" si="4"/>
        <v>1</v>
      </c>
    </row>
    <row r="102" spans="1:9" ht="12.75">
      <c r="A102" s="1" t="s">
        <v>211</v>
      </c>
      <c r="B102" s="2" t="str">
        <f>IF(('soupiska týmy'!$F$28&gt;=1),'soupiska hráči'!A101,"")</f>
        <v>Troy BROUWER (WSH)</v>
      </c>
      <c r="D102" s="2">
        <f>'--_--'!BC457</f>
        <v>13</v>
      </c>
      <c r="E102" s="2">
        <f>'--_--'!BD457</f>
        <v>15</v>
      </c>
      <c r="F102" s="2">
        <f>'--_--'!BE457</f>
        <v>8</v>
      </c>
      <c r="G102" s="2">
        <f>'--_--'!BF457</f>
        <v>8</v>
      </c>
      <c r="H102" s="2">
        <f t="shared" si="5"/>
        <v>28</v>
      </c>
      <c r="I102" s="2">
        <f t="shared" si="4"/>
        <v>-1</v>
      </c>
    </row>
    <row r="103" spans="1:9" ht="12.75">
      <c r="A103" s="1" t="s">
        <v>260</v>
      </c>
      <c r="B103" s="2" t="str">
        <f>IF(('soupiska týmy'!$F$28&gt;=1),'soupiska hráči'!A102,"")</f>
        <v>Brooks LAICH (WSH)</v>
      </c>
      <c r="D103" s="2">
        <f>'--_--'!BG457</f>
        <v>16</v>
      </c>
      <c r="E103" s="2">
        <f>'--_--'!BH457</f>
        <v>17</v>
      </c>
      <c r="F103" s="2">
        <f>'--_--'!BI457</f>
        <v>4</v>
      </c>
      <c r="G103" s="2">
        <f>'--_--'!BJ457</f>
        <v>6</v>
      </c>
      <c r="H103" s="2">
        <f t="shared" si="5"/>
        <v>33</v>
      </c>
      <c r="I103" s="2">
        <f t="shared" si="4"/>
        <v>7</v>
      </c>
    </row>
    <row r="104" spans="1:9" ht="12.75">
      <c r="A104" s="1" t="s">
        <v>252</v>
      </c>
      <c r="B104" s="2" t="str">
        <f>IF(('soupiska týmy'!$F$28&gt;=1),'soupiska hráči'!A103,"")</f>
        <v>Mathieu PERREAULT (WSH)</v>
      </c>
      <c r="D104" s="2">
        <f>'--_--'!BK457</f>
        <v>2</v>
      </c>
      <c r="E104" s="2">
        <f>'--_--'!BL457</f>
        <v>3</v>
      </c>
      <c r="F104" s="2">
        <f>'--_--'!BM457</f>
        <v>6</v>
      </c>
      <c r="G104" s="2">
        <f>'--_--'!BN457</f>
        <v>3</v>
      </c>
      <c r="H104" s="2">
        <f t="shared" si="5"/>
        <v>5</v>
      </c>
      <c r="I104" s="2">
        <f t="shared" si="4"/>
        <v>-6</v>
      </c>
    </row>
    <row r="105" spans="1:9" ht="12.75">
      <c r="A105" s="1" t="s">
        <v>246</v>
      </c>
      <c r="B105" s="2" t="str">
        <f>IF(('soupiska týmy'!$F$28&gt;=1),'soupiska hráči'!A104,"")</f>
        <v>Matt HENDRICKS (WSH)</v>
      </c>
      <c r="D105" s="2">
        <f>'--_--'!BO457</f>
        <v>14</v>
      </c>
      <c r="E105" s="2">
        <f>'--_--'!BP457</f>
        <v>20</v>
      </c>
      <c r="F105" s="2">
        <f>'--_--'!BQ457</f>
        <v>4</v>
      </c>
      <c r="G105" s="2">
        <f>'--_--'!BR457</f>
        <v>7</v>
      </c>
      <c r="H105" s="2">
        <f t="shared" si="5"/>
        <v>34</v>
      </c>
      <c r="I105" s="2">
        <f t="shared" si="4"/>
        <v>9</v>
      </c>
    </row>
    <row r="337" ht="12.75" customHeight="1">
      <c r="A337" s="1" t="s">
        <v>139</v>
      </c>
    </row>
    <row r="338" ht="12.75" customHeight="1">
      <c r="A338" s="1" t="s">
        <v>194</v>
      </c>
    </row>
    <row r="339" ht="12.75" customHeight="1">
      <c r="A339" s="1" t="s">
        <v>190</v>
      </c>
    </row>
    <row r="340" ht="12.75" customHeight="1">
      <c r="A340" s="1" t="s">
        <v>181</v>
      </c>
    </row>
    <row r="341" ht="12.75" customHeight="1">
      <c r="A341" s="1" t="s">
        <v>173</v>
      </c>
    </row>
    <row r="342" ht="12.75" customHeight="1">
      <c r="A342" s="1" t="s">
        <v>176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J12" sqref="J12"/>
    </sheetView>
  </sheetViews>
  <sheetFormatPr defaultColWidth="9.140625" defaultRowHeight="12.75" customHeight="1"/>
  <cols>
    <col min="1" max="1" width="3.57421875" style="0" customWidth="1"/>
    <col min="2" max="2" width="27.421875" style="0" customWidth="1"/>
    <col min="3" max="4" width="10.8515625" style="0" customWidth="1"/>
    <col min="5" max="5" width="19.7109375" style="0" customWidth="1"/>
    <col min="6" max="7" width="9.140625" style="0" customWidth="1"/>
  </cols>
  <sheetData>
    <row r="1" spans="2:4" ht="12.75">
      <c r="B1" s="2" t="s">
        <v>101</v>
      </c>
      <c r="C1" s="2" t="s">
        <v>212</v>
      </c>
      <c r="D1" s="2" t="s">
        <v>227</v>
      </c>
    </row>
    <row r="2" spans="1:5" ht="12.75">
      <c r="A2" s="1" t="s">
        <v>175</v>
      </c>
      <c r="B2" s="2" t="s">
        <v>165</v>
      </c>
      <c r="C2" s="45">
        <f>1+1+1+1+1+1+1+1+1+1+1+1+1+1+1+1+1+1+1+1+1+1+1+1+1+1+1+1+1+1+1+1+1+1+1+1+1+1+1+1+1+1+1</f>
        <v>43</v>
      </c>
      <c r="D2" s="46">
        <f aca="true" t="shared" si="0" ref="D2:D18">(C2/55)</f>
        <v>0.7818181818181819</v>
      </c>
      <c r="E2" s="2" t="str">
        <f aca="true" t="shared" si="1" ref="E2:E10">IF((D2&gt;=0.65),"může být hodnocen","")</f>
        <v>může být hodnocen</v>
      </c>
    </row>
    <row r="3" spans="1:5" ht="12.75">
      <c r="A3" s="1" t="s">
        <v>168</v>
      </c>
      <c r="B3" s="2" t="s">
        <v>178</v>
      </c>
      <c r="C3" s="45">
        <f>1+1+1+1+1+1+1+1+1+1+1+1+1+1+1+1+1+1+1+1+1+1+1+1+1+1+1+1+1+1+1+1+1+1+1+1+1+1+1+1+1+1+1</f>
        <v>43</v>
      </c>
      <c r="D3" s="46">
        <f t="shared" si="0"/>
        <v>0.7818181818181819</v>
      </c>
      <c r="E3" s="2" t="str">
        <f t="shared" si="1"/>
        <v>může být hodnocen</v>
      </c>
    </row>
    <row r="4" spans="1:5" ht="12.75">
      <c r="A4" s="1" t="s">
        <v>166</v>
      </c>
      <c r="B4" s="2" t="s">
        <v>136</v>
      </c>
      <c r="C4" s="45">
        <f>1+1+1+1+1+1+1+1+1+1+1+1+1+1+1+1+1+1+1+1+1+1+1+1+1+1+1+1+1+1+1+1+1+1+1+1+1+1+1+1+1+1</f>
        <v>42</v>
      </c>
      <c r="D4" s="46">
        <f t="shared" si="0"/>
        <v>0.7636363636363637</v>
      </c>
      <c r="E4" s="2" t="str">
        <f t="shared" si="1"/>
        <v>může být hodnocen</v>
      </c>
    </row>
    <row r="5" spans="1:5" ht="12.75">
      <c r="A5" s="1" t="s">
        <v>157</v>
      </c>
      <c r="B5" s="2" t="s">
        <v>93</v>
      </c>
      <c r="C5" s="45">
        <f>1+1+1+1+1+1+1+1+1+1+1+1+1+1+1+1+1+1+1+1+1+1+1+1+1+1+1+1+1+1+1+1+1+1+1+1+1+1+1+1+1+1</f>
        <v>42</v>
      </c>
      <c r="D5" s="46">
        <f t="shared" si="0"/>
        <v>0.7636363636363637</v>
      </c>
      <c r="E5" s="2" t="str">
        <f t="shared" si="1"/>
        <v>může být hodnocen</v>
      </c>
    </row>
    <row r="6" spans="1:5" ht="12.75">
      <c r="A6" s="1" t="s">
        <v>199</v>
      </c>
      <c r="B6" s="2" t="s">
        <v>42</v>
      </c>
      <c r="C6" s="30">
        <f>1+1+1+1+1+1+1+1+1+1+1+1+1+1+1+1+1+1+1+1+1+1+1+1+1+1+1+1+1+1+1+1+1+1+1+1+1+1+1+1+1</f>
        <v>41</v>
      </c>
      <c r="D6" s="46">
        <f t="shared" si="0"/>
        <v>0.7454545454545455</v>
      </c>
      <c r="E6" s="2" t="str">
        <f t="shared" si="1"/>
        <v>může být hodnocen</v>
      </c>
    </row>
    <row r="7" spans="1:5" ht="12.75">
      <c r="A7" s="1" t="s">
        <v>196</v>
      </c>
      <c r="B7" s="2" t="s">
        <v>266</v>
      </c>
      <c r="C7" s="45">
        <f>1+1+1+1+1+1+1+1+1+1+1+1+1+1+1+1+1+1+1+1+1+1+1+1+1+1+1+1+1+1+1+1+1+1+1+1+1+1+1+1</f>
        <v>40</v>
      </c>
      <c r="D7" s="46">
        <f t="shared" si="0"/>
        <v>0.7272727272727273</v>
      </c>
      <c r="E7" s="2" t="str">
        <f t="shared" si="1"/>
        <v>může být hodnocen</v>
      </c>
    </row>
    <row r="8" spans="1:5" ht="12.75">
      <c r="A8" s="1" t="s">
        <v>192</v>
      </c>
      <c r="B8" s="2" t="s">
        <v>86</v>
      </c>
      <c r="C8" s="45">
        <f>1+1+1+1+1+1+1+1+1+1+1+1+1+1+1+1+1+1+1+1+1+1+1+1+1+1+1+1+1+1+1+1+1+1+1+1+1+1+1</f>
        <v>39</v>
      </c>
      <c r="D8" s="46">
        <f t="shared" si="0"/>
        <v>0.7090909090909091</v>
      </c>
      <c r="E8" s="2" t="str">
        <f t="shared" si="1"/>
        <v>může být hodnocen</v>
      </c>
    </row>
    <row r="9" spans="1:5" ht="12.75">
      <c r="A9" s="1" t="s">
        <v>185</v>
      </c>
      <c r="B9" s="2" t="s">
        <v>265</v>
      </c>
      <c r="C9" s="45">
        <f>1+1+1+1+1+1+1+1+1+1+1+1+1+1+1+1+1+1+1+1+1+1+1+1+1+1+1+1+1+1+1+1+1+1+1+1+1+1</f>
        <v>38</v>
      </c>
      <c r="D9" s="46">
        <f t="shared" si="0"/>
        <v>0.6909090909090909</v>
      </c>
      <c r="E9" s="2" t="str">
        <f t="shared" si="1"/>
        <v>může být hodnocen</v>
      </c>
    </row>
    <row r="10" spans="1:7" ht="12.75">
      <c r="A10" s="1" t="s">
        <v>231</v>
      </c>
      <c r="B10" s="2" t="s">
        <v>334</v>
      </c>
      <c r="C10" s="30">
        <f>1+1+1+1+1+1+1+1+1+1+1+1+1+1</f>
        <v>14</v>
      </c>
      <c r="D10" s="46">
        <f t="shared" si="0"/>
        <v>0.2545454545454545</v>
      </c>
      <c r="E10" s="2">
        <f t="shared" si="1"/>
      </c>
      <c r="G10" s="2">
        <f>IF((F10&gt;=0.65),"může být hodnocen","")</f>
      </c>
    </row>
    <row r="11" spans="1:6" ht="12.75">
      <c r="A11" s="1" t="s">
        <v>224</v>
      </c>
      <c r="B11" s="2" t="s">
        <v>331</v>
      </c>
      <c r="C11" s="30">
        <f>1+1+1+1+1+1+1+1+1</f>
        <v>9</v>
      </c>
      <c r="D11" s="46">
        <f t="shared" si="0"/>
        <v>0.16363636363636364</v>
      </c>
      <c r="F11" s="2">
        <f>IF((E11&gt;=0.65),"může být hodnocen","")</f>
      </c>
    </row>
    <row r="12" spans="1:7" ht="12.75">
      <c r="A12" s="1" t="s">
        <v>69</v>
      </c>
      <c r="B12" s="2" t="s">
        <v>329</v>
      </c>
      <c r="C12" s="45">
        <f>1+1+1+1+1+1</f>
        <v>6</v>
      </c>
      <c r="D12" s="46">
        <f t="shared" si="0"/>
        <v>0.10909090909090909</v>
      </c>
      <c r="G12" s="2">
        <f>IF((F12&gt;=0.65),"může být hodnocen","")</f>
      </c>
    </row>
    <row r="13" spans="1:7" ht="12.75">
      <c r="A13" s="1" t="s">
        <v>79</v>
      </c>
      <c r="B13" s="2" t="s">
        <v>330</v>
      </c>
      <c r="C13" s="30">
        <f>1+1</f>
        <v>2</v>
      </c>
      <c r="D13" s="46">
        <f t="shared" si="0"/>
        <v>0.03636363636363636</v>
      </c>
      <c r="G13" s="2"/>
    </row>
    <row r="14" spans="1:7" ht="12.75">
      <c r="A14" s="1" t="s">
        <v>87</v>
      </c>
      <c r="B14" s="2" t="s">
        <v>335</v>
      </c>
      <c r="C14" s="30">
        <f>1+1</f>
        <v>2</v>
      </c>
      <c r="D14" s="46">
        <f t="shared" si="0"/>
        <v>0.03636363636363636</v>
      </c>
      <c r="G14" s="2">
        <f aca="true" t="shared" si="2" ref="G14:G19">IF((F14&gt;=0.65),"může být hodnocen","")</f>
      </c>
    </row>
    <row r="15" spans="1:7" ht="12.75">
      <c r="A15" s="1" t="s">
        <v>97</v>
      </c>
      <c r="B15" s="2" t="s">
        <v>337</v>
      </c>
      <c r="C15" s="30">
        <f>1+1</f>
        <v>2</v>
      </c>
      <c r="D15" s="46">
        <f t="shared" si="0"/>
        <v>0.03636363636363636</v>
      </c>
      <c r="G15" s="2">
        <f t="shared" si="2"/>
      </c>
    </row>
    <row r="16" spans="1:7" ht="12.75">
      <c r="A16" s="1" t="s">
        <v>11</v>
      </c>
      <c r="B16" s="2" t="s">
        <v>338</v>
      </c>
      <c r="C16" s="30">
        <f>1+1</f>
        <v>2</v>
      </c>
      <c r="D16" s="46">
        <f t="shared" si="0"/>
        <v>0.03636363636363636</v>
      </c>
      <c r="G16" s="2">
        <f t="shared" si="2"/>
      </c>
    </row>
    <row r="17" spans="1:7" ht="12.75">
      <c r="A17" s="1" t="s">
        <v>22</v>
      </c>
      <c r="B17" s="2" t="s">
        <v>333</v>
      </c>
      <c r="C17" s="30">
        <f>1</f>
        <v>1</v>
      </c>
      <c r="D17" s="46">
        <f t="shared" si="0"/>
        <v>0.01818181818181818</v>
      </c>
      <c r="G17" s="2">
        <f t="shared" si="2"/>
      </c>
    </row>
    <row r="18" spans="1:7" ht="12.75">
      <c r="A18" s="1" t="s">
        <v>36</v>
      </c>
      <c r="B18" s="2" t="s">
        <v>336</v>
      </c>
      <c r="C18" s="30">
        <f>1</f>
        <v>1</v>
      </c>
      <c r="D18" s="46">
        <f t="shared" si="0"/>
        <v>0.01818181818181818</v>
      </c>
      <c r="G18" s="2">
        <f t="shared" si="2"/>
      </c>
    </row>
    <row r="19" ht="12.75">
      <c r="G19" s="2">
        <f t="shared" si="2"/>
      </c>
    </row>
    <row r="20" ht="12.75">
      <c r="G20" s="2">
        <f aca="true" t="shared" si="3" ref="G20:G51">IF((F20&gt;=0.65),"může být hodnocen","")</f>
      </c>
    </row>
    <row r="21" ht="12.75">
      <c r="G21" s="2">
        <f t="shared" si="3"/>
      </c>
    </row>
    <row r="22" ht="12.75">
      <c r="G22" s="2">
        <f t="shared" si="3"/>
      </c>
    </row>
    <row r="23" ht="12.75">
      <c r="G23" s="2">
        <f t="shared" si="3"/>
      </c>
    </row>
    <row r="24" ht="12.75">
      <c r="G24" s="2">
        <f t="shared" si="3"/>
      </c>
    </row>
    <row r="25" ht="12.75">
      <c r="G25" s="2">
        <f t="shared" si="3"/>
      </c>
    </row>
    <row r="26" ht="12.75">
      <c r="G26" s="2">
        <f t="shared" si="3"/>
      </c>
    </row>
    <row r="27" ht="12.75">
      <c r="G27" s="2">
        <f t="shared" si="3"/>
      </c>
    </row>
    <row r="28" ht="12.75">
      <c r="G28" s="2">
        <f t="shared" si="3"/>
      </c>
    </row>
    <row r="29" ht="12.75">
      <c r="G29" s="2">
        <f t="shared" si="3"/>
      </c>
    </row>
    <row r="30" ht="12.75">
      <c r="G30" s="2">
        <f t="shared" si="3"/>
      </c>
    </row>
    <row r="31" ht="12.75">
      <c r="G31" s="2">
        <f t="shared" si="3"/>
      </c>
    </row>
    <row r="32" ht="12.75">
      <c r="G32" s="2">
        <f t="shared" si="3"/>
      </c>
    </row>
    <row r="33" ht="12.75">
      <c r="G33" s="2">
        <f t="shared" si="3"/>
      </c>
    </row>
    <row r="34" ht="12.75">
      <c r="G34" s="2">
        <f t="shared" si="3"/>
      </c>
    </row>
    <row r="35" ht="12.75">
      <c r="G35" s="2">
        <f t="shared" si="3"/>
      </c>
    </row>
    <row r="36" ht="12.75">
      <c r="G36" s="2">
        <f t="shared" si="3"/>
      </c>
    </row>
    <row r="37" ht="12.75">
      <c r="G37" s="2">
        <f t="shared" si="3"/>
      </c>
    </row>
    <row r="38" ht="12.75">
      <c r="G38" s="2">
        <f t="shared" si="3"/>
      </c>
    </row>
    <row r="39" ht="12.75">
      <c r="G39" s="2">
        <f t="shared" si="3"/>
      </c>
    </row>
    <row r="40" ht="12.75">
      <c r="G40" s="2">
        <f t="shared" si="3"/>
      </c>
    </row>
    <row r="41" ht="12.75">
      <c r="G41" s="2">
        <f t="shared" si="3"/>
      </c>
    </row>
    <row r="42" ht="12.75">
      <c r="G42" s="2">
        <f t="shared" si="3"/>
      </c>
    </row>
    <row r="43" ht="12.75">
      <c r="G43" s="2">
        <f t="shared" si="3"/>
      </c>
    </row>
    <row r="44" ht="12.75">
      <c r="G44" s="2">
        <f t="shared" si="3"/>
      </c>
    </row>
    <row r="45" ht="12.75">
      <c r="G45" s="2">
        <f t="shared" si="3"/>
      </c>
    </row>
    <row r="46" ht="12.75">
      <c r="G46" s="2">
        <f t="shared" si="3"/>
      </c>
    </row>
    <row r="47" ht="12.75">
      <c r="G47" s="2">
        <f t="shared" si="3"/>
      </c>
    </row>
    <row r="48" ht="12.75">
      <c r="G48" s="2">
        <f t="shared" si="3"/>
      </c>
    </row>
    <row r="49" ht="12.75">
      <c r="G49" s="2">
        <f t="shared" si="3"/>
      </c>
    </row>
    <row r="50" ht="12.75">
      <c r="G50" s="2">
        <f t="shared" si="3"/>
      </c>
    </row>
    <row r="51" ht="12.75">
      <c r="G51" s="2">
        <f t="shared" si="3"/>
      </c>
    </row>
    <row r="52" ht="12.75">
      <c r="G52" s="2">
        <f aca="true" t="shared" si="4" ref="G52:G83">IF((F52&gt;=0.65),"může být hodnocen","")</f>
      </c>
    </row>
    <row r="53" ht="12.75">
      <c r="G53" s="2">
        <f t="shared" si="4"/>
      </c>
    </row>
    <row r="54" ht="12.75">
      <c r="G54" s="2">
        <f t="shared" si="4"/>
      </c>
    </row>
    <row r="55" ht="12.75">
      <c r="G55" s="2">
        <f t="shared" si="4"/>
      </c>
    </row>
    <row r="56" ht="12.75">
      <c r="G56" s="2">
        <f t="shared" si="4"/>
      </c>
    </row>
    <row r="57" ht="12.75">
      <c r="G57" s="2">
        <f t="shared" si="4"/>
      </c>
    </row>
    <row r="58" ht="12.75">
      <c r="G58" s="2">
        <f t="shared" si="4"/>
      </c>
    </row>
    <row r="59" ht="12.75">
      <c r="G59" s="2">
        <f t="shared" si="4"/>
      </c>
    </row>
    <row r="60" ht="12.75">
      <c r="G60" s="2">
        <f t="shared" si="4"/>
      </c>
    </row>
    <row r="61" ht="12.75">
      <c r="G61" s="2">
        <f t="shared" si="4"/>
      </c>
    </row>
    <row r="62" ht="12.75">
      <c r="G62" s="2">
        <f t="shared" si="4"/>
      </c>
    </row>
    <row r="63" ht="12.75">
      <c r="G63" s="2">
        <f t="shared" si="4"/>
      </c>
    </row>
    <row r="64" ht="12.75">
      <c r="G64" s="2">
        <f t="shared" si="4"/>
      </c>
    </row>
    <row r="65" ht="12.75">
      <c r="G65" s="2">
        <f t="shared" si="4"/>
      </c>
    </row>
    <row r="66" ht="12.75">
      <c r="G66" s="2">
        <f t="shared" si="4"/>
      </c>
    </row>
    <row r="67" ht="12.75">
      <c r="G67" s="2">
        <f t="shared" si="4"/>
      </c>
    </row>
    <row r="68" ht="12.75">
      <c r="G68" s="2">
        <f t="shared" si="4"/>
      </c>
    </row>
    <row r="69" ht="12.75">
      <c r="G69" s="2">
        <f t="shared" si="4"/>
      </c>
    </row>
    <row r="70" ht="12.75">
      <c r="G70" s="2">
        <f t="shared" si="4"/>
      </c>
    </row>
    <row r="71" ht="12.75">
      <c r="G71" s="2">
        <f t="shared" si="4"/>
      </c>
    </row>
    <row r="72" ht="12.75">
      <c r="G72" s="2">
        <f t="shared" si="4"/>
      </c>
    </row>
    <row r="73" ht="12.75">
      <c r="G73" s="2">
        <f t="shared" si="4"/>
      </c>
    </row>
    <row r="74" ht="12.75">
      <c r="G74" s="2">
        <f t="shared" si="4"/>
      </c>
    </row>
    <row r="75" ht="12.75">
      <c r="G75" s="2">
        <f t="shared" si="4"/>
      </c>
    </row>
    <row r="76" ht="12.75">
      <c r="G76" s="2">
        <f t="shared" si="4"/>
      </c>
    </row>
    <row r="77" ht="12.75">
      <c r="G77" s="2">
        <f t="shared" si="4"/>
      </c>
    </row>
    <row r="78" ht="12.75">
      <c r="G78" s="2">
        <f t="shared" si="4"/>
      </c>
    </row>
    <row r="79" ht="12.75">
      <c r="G79" s="2">
        <f t="shared" si="4"/>
      </c>
    </row>
    <row r="80" ht="12.75">
      <c r="G80" s="2">
        <f t="shared" si="4"/>
      </c>
    </row>
    <row r="81" ht="12.75">
      <c r="G81" s="2">
        <f t="shared" si="4"/>
      </c>
    </row>
    <row r="82" ht="12.75">
      <c r="G82" s="2">
        <f t="shared" si="4"/>
      </c>
    </row>
    <row r="83" ht="12.75">
      <c r="G83" s="2">
        <f t="shared" si="4"/>
      </c>
    </row>
    <row r="84" ht="12.75">
      <c r="G84" s="2">
        <f>IF((F84&gt;=0.65),"může být hodnocen","")</f>
      </c>
    </row>
    <row r="85" ht="12.75">
      <c r="G85" s="2">
        <f>IF((F85&gt;=0.65),"může být hodnocen","")</f>
      </c>
    </row>
    <row r="86" ht="12.75">
      <c r="G86" s="2">
        <f>IF((F86&gt;=0.65),"může být hodnocen","")</f>
      </c>
    </row>
    <row r="87" ht="12.75">
      <c r="G87" s="2">
        <f>IF((F87&gt;=0.65),"může být hodnocen","")</f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E1">
      <selection activeCell="N2" sqref="N2:W9"/>
    </sheetView>
  </sheetViews>
  <sheetFormatPr defaultColWidth="9.140625" defaultRowHeight="12.75" customHeight="1"/>
  <cols>
    <col min="1" max="1" width="3.57421875" style="0" customWidth="1"/>
    <col min="2" max="2" width="23.00390625" style="0" customWidth="1"/>
    <col min="3" max="7" width="8.57421875" style="0" customWidth="1"/>
    <col min="8" max="8" width="7.8515625" style="0" customWidth="1"/>
    <col min="9" max="9" width="1.57421875" style="0" customWidth="1"/>
    <col min="10" max="10" width="7.8515625" style="0" customWidth="1"/>
    <col min="11" max="11" width="7.57421875" style="0" customWidth="1"/>
    <col min="12" max="12" width="9.140625" style="0" customWidth="1"/>
    <col min="13" max="13" width="3.57421875" style="0" customWidth="1"/>
    <col min="14" max="14" width="23.00390625" style="0" customWidth="1"/>
    <col min="15" max="19" width="8.57421875" style="0" customWidth="1"/>
    <col min="20" max="20" width="7.8515625" style="0" customWidth="1"/>
    <col min="21" max="21" width="1.57421875" style="0" customWidth="1"/>
    <col min="22" max="22" width="7.8515625" style="0" customWidth="1"/>
    <col min="23" max="23" width="7.57421875" style="0" customWidth="1"/>
    <col min="24" max="25" width="9.140625" style="0" customWidth="1"/>
  </cols>
  <sheetData>
    <row r="1" spans="2:25" ht="12.75">
      <c r="B1" s="7" t="s">
        <v>12</v>
      </c>
      <c r="C1" s="3" t="str">
        <f>'Týmy hlavní tabulka'!C1</f>
        <v>zápasy</v>
      </c>
      <c r="D1" s="3" t="str">
        <f>'Týmy hlavní tabulka'!D1</f>
        <v>výhry</v>
      </c>
      <c r="E1" s="3" t="str">
        <f>'Týmy hlavní tabulka'!E1</f>
        <v>výhry v p.</v>
      </c>
      <c r="F1" s="3" t="str">
        <f>'Týmy hlavní tabulka'!F1</f>
        <v>prohry v p.</v>
      </c>
      <c r="G1" s="3" t="str">
        <f>'Týmy hlavní tabulka'!G1</f>
        <v>prohry</v>
      </c>
      <c r="H1" s="54" t="str">
        <f>'Týmy hlavní tabulka'!H1:J1</f>
        <v>skore</v>
      </c>
      <c r="I1" s="55"/>
      <c r="J1" s="55"/>
      <c r="K1" s="27" t="str">
        <f>'Týmy hlavní tabulka'!K1</f>
        <v>body</v>
      </c>
      <c r="N1" s="2" t="s">
        <v>12</v>
      </c>
      <c r="O1" s="3" t="s">
        <v>162</v>
      </c>
      <c r="P1" s="3" t="s">
        <v>120</v>
      </c>
      <c r="Q1" s="3" t="s">
        <v>200</v>
      </c>
      <c r="R1" s="3" t="s">
        <v>203</v>
      </c>
      <c r="S1" s="3" t="s">
        <v>24</v>
      </c>
      <c r="T1" s="54" t="s">
        <v>1</v>
      </c>
      <c r="U1" s="55"/>
      <c r="V1" s="55"/>
      <c r="W1" s="25" t="s">
        <v>61</v>
      </c>
      <c r="Y1" s="2" t="s">
        <v>160</v>
      </c>
    </row>
    <row r="2" spans="1:25" ht="12.75">
      <c r="A2" s="1" t="str">
        <f>'Týmy hlavní tabulka'!A2</f>
        <v>1.</v>
      </c>
      <c r="B2" s="7" t="str">
        <f>'Týmy hlavní tabulka'!B2</f>
        <v>Boston Bruins</v>
      </c>
      <c r="C2" s="3">
        <f>'Týmy hlavní tabulka'!C2</f>
        <v>56</v>
      </c>
      <c r="D2" s="3">
        <f>'Týmy hlavní tabulka'!D2</f>
        <v>22</v>
      </c>
      <c r="E2" s="3">
        <f>'Týmy hlavní tabulka'!E2</f>
        <v>14</v>
      </c>
      <c r="F2" s="3">
        <f>'Týmy hlavní tabulka'!F2</f>
        <v>8</v>
      </c>
      <c r="G2" s="3">
        <f>'Týmy hlavní tabulka'!G2</f>
        <v>12</v>
      </c>
      <c r="H2" s="1">
        <f>'Týmy hlavní tabulka'!H2</f>
        <v>165</v>
      </c>
      <c r="I2" s="1" t="str">
        <f>'Týmy hlavní tabulka'!I2</f>
        <v>:</v>
      </c>
      <c r="J2" s="7">
        <f>'Týmy hlavní tabulka'!J2</f>
        <v>146</v>
      </c>
      <c r="K2" s="27">
        <f>'Týmy hlavní tabulka'!K2</f>
        <v>80</v>
      </c>
      <c r="M2" s="2" t="s">
        <v>175</v>
      </c>
      <c r="N2" s="7" t="s">
        <v>75</v>
      </c>
      <c r="O2" s="3">
        <v>56</v>
      </c>
      <c r="P2" s="3">
        <v>33</v>
      </c>
      <c r="Q2" s="3">
        <v>6</v>
      </c>
      <c r="R2" s="3">
        <v>6</v>
      </c>
      <c r="S2" s="3">
        <v>11</v>
      </c>
      <c r="T2" s="1">
        <v>188</v>
      </c>
      <c r="U2" s="1" t="s">
        <v>23</v>
      </c>
      <c r="V2" s="7">
        <v>125</v>
      </c>
      <c r="W2" s="27">
        <v>84</v>
      </c>
      <c r="Y2" s="3">
        <f aca="true" t="shared" si="0" ref="Y2:Y9">T2-V2</f>
        <v>63</v>
      </c>
    </row>
    <row r="3" spans="1:25" ht="12.75">
      <c r="A3" s="1" t="str">
        <f>'Týmy hlavní tabulka'!A3</f>
        <v>2.</v>
      </c>
      <c r="B3" s="7" t="str">
        <f>'Týmy hlavní tabulka'!B3</f>
        <v>Colorado Avalanche</v>
      </c>
      <c r="C3" s="3">
        <f>'Týmy hlavní tabulka'!C3</f>
        <v>56</v>
      </c>
      <c r="D3" s="3">
        <f>'Týmy hlavní tabulka'!D3</f>
        <v>17</v>
      </c>
      <c r="E3" s="3">
        <f>'Týmy hlavní tabulka'!E3</f>
        <v>5</v>
      </c>
      <c r="F3" s="3">
        <f>'Týmy hlavní tabulka'!F3</f>
        <v>12</v>
      </c>
      <c r="G3" s="3">
        <f>'Týmy hlavní tabulka'!G3</f>
        <v>22</v>
      </c>
      <c r="H3" s="1">
        <f>'Týmy hlavní tabulka'!H3</f>
        <v>123</v>
      </c>
      <c r="I3" s="1" t="str">
        <f>'Týmy hlavní tabulka'!I3</f>
        <v>:</v>
      </c>
      <c r="J3" s="7">
        <f>'Týmy hlavní tabulka'!J3</f>
        <v>135</v>
      </c>
      <c r="K3" s="27">
        <f>'Týmy hlavní tabulka'!K3</f>
        <v>56</v>
      </c>
      <c r="M3" s="2" t="s">
        <v>168</v>
      </c>
      <c r="N3" s="7" t="s">
        <v>191</v>
      </c>
      <c r="O3" s="3">
        <v>56</v>
      </c>
      <c r="P3" s="3">
        <v>24</v>
      </c>
      <c r="Q3" s="3">
        <v>13</v>
      </c>
      <c r="R3" s="3">
        <v>6</v>
      </c>
      <c r="S3" s="3">
        <v>13</v>
      </c>
      <c r="T3" s="1">
        <v>126</v>
      </c>
      <c r="U3" s="1" t="s">
        <v>23</v>
      </c>
      <c r="V3" s="7">
        <v>84</v>
      </c>
      <c r="W3" s="27">
        <v>80</v>
      </c>
      <c r="Y3" s="3">
        <f t="shared" si="0"/>
        <v>42</v>
      </c>
    </row>
    <row r="4" spans="1:25" ht="12.75">
      <c r="A4" s="1" t="str">
        <f>'Týmy hlavní tabulka'!A4</f>
        <v>3.</v>
      </c>
      <c r="B4" s="7" t="str">
        <f>'Týmy hlavní tabulka'!B4</f>
        <v>Detroit Red Wings</v>
      </c>
      <c r="C4" s="3">
        <f>'Týmy hlavní tabulka'!C4</f>
        <v>56</v>
      </c>
      <c r="D4" s="3">
        <f>'Týmy hlavní tabulka'!D4</f>
        <v>24</v>
      </c>
      <c r="E4" s="3">
        <f>'Týmy hlavní tabulka'!E4</f>
        <v>13</v>
      </c>
      <c r="F4" s="3">
        <f>'Týmy hlavní tabulka'!F4</f>
        <v>6</v>
      </c>
      <c r="G4" s="3">
        <f>'Týmy hlavní tabulka'!G4</f>
        <v>13</v>
      </c>
      <c r="H4" s="1">
        <f>'Týmy hlavní tabulka'!H4</f>
        <v>126</v>
      </c>
      <c r="I4" s="1" t="str">
        <f>'Týmy hlavní tabulka'!I4</f>
        <v>:</v>
      </c>
      <c r="J4" s="7">
        <f>'Týmy hlavní tabulka'!J4</f>
        <v>84</v>
      </c>
      <c r="K4" s="27">
        <f>'Týmy hlavní tabulka'!K4</f>
        <v>80</v>
      </c>
      <c r="M4" s="2" t="s">
        <v>166</v>
      </c>
      <c r="N4" s="7" t="s">
        <v>262</v>
      </c>
      <c r="O4" s="3">
        <v>56</v>
      </c>
      <c r="P4" s="3">
        <v>22</v>
      </c>
      <c r="Q4" s="3">
        <v>14</v>
      </c>
      <c r="R4" s="3">
        <v>8</v>
      </c>
      <c r="S4" s="3">
        <v>12</v>
      </c>
      <c r="T4" s="1">
        <v>165</v>
      </c>
      <c r="U4" s="1" t="s">
        <v>23</v>
      </c>
      <c r="V4" s="7">
        <v>146</v>
      </c>
      <c r="W4" s="27">
        <v>80</v>
      </c>
      <c r="Y4" s="3">
        <f t="shared" si="0"/>
        <v>19</v>
      </c>
    </row>
    <row r="5" spans="1:25" ht="12.75">
      <c r="A5" s="1" t="str">
        <f>'Týmy hlavní tabulka'!A5</f>
        <v>4.</v>
      </c>
      <c r="B5" s="7" t="str">
        <f>'Týmy hlavní tabulka'!B5</f>
        <v>Edmonton Oilers</v>
      </c>
      <c r="C5" s="3">
        <f>'Týmy hlavní tabulka'!C5</f>
        <v>56</v>
      </c>
      <c r="D5" s="3">
        <f>'Týmy hlavní tabulka'!D5</f>
        <v>10</v>
      </c>
      <c r="E5" s="3">
        <f>'Týmy hlavní tabulka'!E5</f>
        <v>6</v>
      </c>
      <c r="F5" s="3">
        <f>'Týmy hlavní tabulka'!F5</f>
        <v>11</v>
      </c>
      <c r="G5" s="3">
        <f>'Týmy hlavní tabulka'!G5</f>
        <v>29</v>
      </c>
      <c r="H5" s="1">
        <f>'Týmy hlavní tabulka'!H5</f>
        <v>91</v>
      </c>
      <c r="I5" s="1" t="str">
        <f>'Týmy hlavní tabulka'!I5</f>
        <v>:</v>
      </c>
      <c r="J5" s="7">
        <f>'Týmy hlavní tabulka'!J5</f>
        <v>160</v>
      </c>
      <c r="K5" s="27">
        <f>'Týmy hlavní tabulka'!K5</f>
        <v>43</v>
      </c>
      <c r="M5" s="2" t="s">
        <v>157</v>
      </c>
      <c r="N5" s="7" t="s">
        <v>172</v>
      </c>
      <c r="O5" s="3">
        <v>56</v>
      </c>
      <c r="P5" s="3">
        <v>17</v>
      </c>
      <c r="Q5" s="3">
        <v>10</v>
      </c>
      <c r="R5" s="3">
        <v>7</v>
      </c>
      <c r="S5" s="3">
        <v>22</v>
      </c>
      <c r="T5" s="1">
        <v>136</v>
      </c>
      <c r="U5" s="1" t="s">
        <v>23</v>
      </c>
      <c r="V5" s="7">
        <v>142</v>
      </c>
      <c r="W5" s="27">
        <v>61</v>
      </c>
      <c r="Y5" s="3">
        <f t="shared" si="0"/>
        <v>-6</v>
      </c>
    </row>
    <row r="6" spans="1:25" ht="12.75">
      <c r="A6" s="1" t="str">
        <f>'Týmy hlavní tabulka'!A6</f>
        <v>5.</v>
      </c>
      <c r="B6" s="7" t="str">
        <f>'Týmy hlavní tabulka'!B6</f>
        <v>Ottawa Senators</v>
      </c>
      <c r="C6" s="3">
        <f>'Týmy hlavní tabulka'!C6</f>
        <v>56</v>
      </c>
      <c r="D6" s="3">
        <f>'Týmy hlavní tabulka'!D6</f>
        <v>33</v>
      </c>
      <c r="E6" s="3">
        <f>'Týmy hlavní tabulka'!E6</f>
        <v>6</v>
      </c>
      <c r="F6" s="3">
        <f>'Týmy hlavní tabulka'!F6</f>
        <v>6</v>
      </c>
      <c r="G6" s="3">
        <f>'Týmy hlavní tabulka'!G6</f>
        <v>11</v>
      </c>
      <c r="H6" s="1">
        <f>'Týmy hlavní tabulka'!H6</f>
        <v>188</v>
      </c>
      <c r="I6" s="1" t="str">
        <f>'Týmy hlavní tabulka'!I6</f>
        <v>:</v>
      </c>
      <c r="J6" s="7">
        <f>'Týmy hlavní tabulka'!J6</f>
        <v>125</v>
      </c>
      <c r="K6" s="27">
        <f>'Týmy hlavní tabulka'!K6</f>
        <v>84</v>
      </c>
      <c r="M6" s="2" t="s">
        <v>199</v>
      </c>
      <c r="N6" s="7" t="s">
        <v>14</v>
      </c>
      <c r="O6" s="3">
        <v>56</v>
      </c>
      <c r="P6" s="3">
        <v>20</v>
      </c>
      <c r="Q6" s="3">
        <v>8</v>
      </c>
      <c r="R6" s="3">
        <v>4</v>
      </c>
      <c r="S6" s="3">
        <v>24</v>
      </c>
      <c r="T6" s="1">
        <v>183</v>
      </c>
      <c r="U6" s="1" t="s">
        <v>23</v>
      </c>
      <c r="V6" s="7">
        <v>195</v>
      </c>
      <c r="W6" s="27">
        <v>60</v>
      </c>
      <c r="Y6" s="3">
        <f t="shared" si="0"/>
        <v>-12</v>
      </c>
    </row>
    <row r="7" spans="1:25" ht="12.75">
      <c r="A7" s="1" t="str">
        <f>'Týmy hlavní tabulka'!A7</f>
        <v>6.</v>
      </c>
      <c r="B7" s="7" t="str">
        <f>'Týmy hlavní tabulka'!B7</f>
        <v>Philadelphia Flyers</v>
      </c>
      <c r="C7" s="3">
        <f>'Týmy hlavní tabulka'!C7</f>
        <v>56</v>
      </c>
      <c r="D7" s="3">
        <f>'Týmy hlavní tabulka'!D7</f>
        <v>17</v>
      </c>
      <c r="E7" s="3">
        <f>'Týmy hlavní tabulka'!E7</f>
        <v>10</v>
      </c>
      <c r="F7" s="3">
        <f>'Týmy hlavní tabulka'!F7</f>
        <v>7</v>
      </c>
      <c r="G7" s="3">
        <f>'Týmy hlavní tabulka'!G7</f>
        <v>22</v>
      </c>
      <c r="H7" s="1">
        <f>'Týmy hlavní tabulka'!H7</f>
        <v>136</v>
      </c>
      <c r="I7" s="1" t="str">
        <f>'Týmy hlavní tabulka'!I7</f>
        <v>:</v>
      </c>
      <c r="J7" s="7">
        <f>'Týmy hlavní tabulka'!J7</f>
        <v>142</v>
      </c>
      <c r="K7" s="27">
        <f>'Týmy hlavní tabulka'!K7</f>
        <v>61</v>
      </c>
      <c r="M7" s="2" t="s">
        <v>196</v>
      </c>
      <c r="N7" s="7" t="s">
        <v>214</v>
      </c>
      <c r="O7" s="3">
        <v>56</v>
      </c>
      <c r="P7" s="3">
        <v>17</v>
      </c>
      <c r="Q7" s="3">
        <v>5</v>
      </c>
      <c r="R7" s="3">
        <v>12</v>
      </c>
      <c r="S7" s="3">
        <v>22</v>
      </c>
      <c r="T7" s="1">
        <v>123</v>
      </c>
      <c r="U7" s="1" t="s">
        <v>23</v>
      </c>
      <c r="V7" s="7">
        <v>135</v>
      </c>
      <c r="W7" s="27">
        <v>56</v>
      </c>
      <c r="Y7" s="3">
        <f t="shared" si="0"/>
        <v>-12</v>
      </c>
    </row>
    <row r="8" spans="1:25" ht="12.75">
      <c r="A8" s="1" t="str">
        <f>'Týmy hlavní tabulka'!A8</f>
        <v>7.</v>
      </c>
      <c r="B8" s="7" t="str">
        <f>'Týmy hlavní tabulka'!B8</f>
        <v>Phoenix Coyotes</v>
      </c>
      <c r="C8" s="3">
        <f>'Týmy hlavní tabulka'!C8</f>
        <v>56</v>
      </c>
      <c r="D8" s="3">
        <f>'Týmy hlavní tabulka'!D8</f>
        <v>16</v>
      </c>
      <c r="E8" s="3">
        <f>'Týmy hlavní tabulka'!E8</f>
        <v>3</v>
      </c>
      <c r="F8" s="3">
        <f>'Týmy hlavní tabulka'!F8</f>
        <v>11</v>
      </c>
      <c r="G8" s="3">
        <f>'Týmy hlavní tabulka'!G8</f>
        <v>26</v>
      </c>
      <c r="H8" s="1">
        <f>'Týmy hlavní tabulka'!H8</f>
        <v>131</v>
      </c>
      <c r="I8" s="1" t="str">
        <f>'Týmy hlavní tabulka'!I8</f>
        <v>:</v>
      </c>
      <c r="J8" s="7">
        <f>'Týmy hlavní tabulka'!J8</f>
        <v>156</v>
      </c>
      <c r="K8" s="27">
        <f>'Týmy hlavní tabulka'!K8</f>
        <v>49</v>
      </c>
      <c r="M8" s="2" t="s">
        <v>192</v>
      </c>
      <c r="N8" s="7" t="s">
        <v>263</v>
      </c>
      <c r="O8" s="3">
        <v>56</v>
      </c>
      <c r="P8" s="3">
        <v>16</v>
      </c>
      <c r="Q8" s="3">
        <v>3</v>
      </c>
      <c r="R8" s="3">
        <v>11</v>
      </c>
      <c r="S8" s="3">
        <v>26</v>
      </c>
      <c r="T8" s="1">
        <v>131</v>
      </c>
      <c r="U8" s="1" t="s">
        <v>23</v>
      </c>
      <c r="V8" s="7">
        <v>156</v>
      </c>
      <c r="W8" s="27">
        <v>49</v>
      </c>
      <c r="Y8" s="3">
        <f t="shared" si="0"/>
        <v>-25</v>
      </c>
    </row>
    <row r="9" spans="1:25" ht="12.75">
      <c r="A9" s="1" t="str">
        <f>'Týmy hlavní tabulka'!A9</f>
        <v>8.</v>
      </c>
      <c r="B9" s="7" t="str">
        <f>'Týmy hlavní tabulka'!B9</f>
        <v>Washington Capitals</v>
      </c>
      <c r="C9" s="3">
        <f>'Týmy hlavní tabulka'!C9</f>
        <v>56</v>
      </c>
      <c r="D9" s="3">
        <f>'Týmy hlavní tabulka'!D9</f>
        <v>20</v>
      </c>
      <c r="E9" s="3">
        <f>'Týmy hlavní tabulka'!E9</f>
        <v>8</v>
      </c>
      <c r="F9" s="3">
        <f>'Týmy hlavní tabulka'!F9</f>
        <v>4</v>
      </c>
      <c r="G9" s="3">
        <f>'Týmy hlavní tabulka'!G9</f>
        <v>24</v>
      </c>
      <c r="H9" s="1">
        <f>'Týmy hlavní tabulka'!H9</f>
        <v>183</v>
      </c>
      <c r="I9" s="1" t="str">
        <f>'Týmy hlavní tabulka'!I9</f>
        <v>:</v>
      </c>
      <c r="J9" s="7">
        <f>'Týmy hlavní tabulka'!J9</f>
        <v>195</v>
      </c>
      <c r="K9" s="27">
        <f>'Týmy hlavní tabulka'!K9</f>
        <v>60</v>
      </c>
      <c r="M9" s="2" t="s">
        <v>185</v>
      </c>
      <c r="N9" s="7" t="s">
        <v>234</v>
      </c>
      <c r="O9" s="3">
        <v>56</v>
      </c>
      <c r="P9" s="3">
        <v>10</v>
      </c>
      <c r="Q9" s="3">
        <v>6</v>
      </c>
      <c r="R9" s="3">
        <v>11</v>
      </c>
      <c r="S9" s="3">
        <v>29</v>
      </c>
      <c r="T9" s="1">
        <v>91</v>
      </c>
      <c r="U9" s="1" t="s">
        <v>23</v>
      </c>
      <c r="V9" s="7">
        <v>160</v>
      </c>
      <c r="W9" s="27">
        <v>43</v>
      </c>
      <c r="Y9" s="3">
        <f t="shared" si="0"/>
        <v>-69</v>
      </c>
    </row>
    <row r="10" spans="1:25" ht="12.75">
      <c r="A10" s="1"/>
      <c r="B10" s="7"/>
      <c r="C10" s="3"/>
      <c r="D10" s="3"/>
      <c r="E10" s="3"/>
      <c r="F10" s="3"/>
      <c r="G10" s="3"/>
      <c r="H10" s="1"/>
      <c r="I10" s="1"/>
      <c r="J10" s="7"/>
      <c r="K10" s="27"/>
      <c r="M10" s="2"/>
      <c r="N10" s="7"/>
      <c r="O10" s="3"/>
      <c r="P10" s="3"/>
      <c r="Q10" s="3"/>
      <c r="R10" s="3"/>
      <c r="S10" s="3"/>
      <c r="T10" s="1"/>
      <c r="U10" s="1"/>
      <c r="V10" s="7"/>
      <c r="W10" s="27"/>
      <c r="Y10" s="3"/>
    </row>
    <row r="11" spans="1:25" ht="12.75">
      <c r="A11" s="1"/>
      <c r="B11" s="7"/>
      <c r="C11" s="3"/>
      <c r="D11" s="3"/>
      <c r="E11" s="3"/>
      <c r="F11" s="3"/>
      <c r="G11" s="3"/>
      <c r="H11" s="1"/>
      <c r="I11" s="1"/>
      <c r="J11" s="7"/>
      <c r="K11" s="27"/>
      <c r="M11" s="2"/>
      <c r="N11" s="7"/>
      <c r="O11" s="3"/>
      <c r="P11" s="3"/>
      <c r="Q11" s="3"/>
      <c r="R11" s="3"/>
      <c r="S11" s="3"/>
      <c r="T11" s="1"/>
      <c r="U11" s="1"/>
      <c r="V11" s="7"/>
      <c r="W11" s="27"/>
      <c r="Y11" s="3"/>
    </row>
    <row r="12" spans="1:25" ht="12.75">
      <c r="A12" s="1"/>
      <c r="B12" s="7"/>
      <c r="C12" s="3"/>
      <c r="D12" s="3"/>
      <c r="E12" s="3"/>
      <c r="F12" s="3"/>
      <c r="G12" s="3"/>
      <c r="H12" s="1"/>
      <c r="I12" s="1"/>
      <c r="J12" s="7"/>
      <c r="K12" s="27"/>
      <c r="M12" s="2"/>
      <c r="N12" s="7"/>
      <c r="O12" s="3"/>
      <c r="P12" s="3"/>
      <c r="Q12" s="3"/>
      <c r="R12" s="3"/>
      <c r="S12" s="3"/>
      <c r="T12" s="1"/>
      <c r="U12" s="1"/>
      <c r="V12" s="7"/>
      <c r="W12" s="27"/>
      <c r="Y12" s="3"/>
    </row>
    <row r="13" spans="1:25" ht="12.75">
      <c r="A13" s="1"/>
      <c r="B13" s="7"/>
      <c r="C13" s="3"/>
      <c r="D13" s="3"/>
      <c r="E13" s="3"/>
      <c r="F13" s="3"/>
      <c r="G13" s="3"/>
      <c r="H13" s="1"/>
      <c r="I13" s="1"/>
      <c r="J13" s="7"/>
      <c r="K13" s="27"/>
      <c r="M13" s="2"/>
      <c r="N13" s="7"/>
      <c r="O13" s="3"/>
      <c r="P13" s="3"/>
      <c r="Q13" s="3"/>
      <c r="R13" s="3"/>
      <c r="S13" s="3"/>
      <c r="T13" s="1"/>
      <c r="U13" s="1"/>
      <c r="V13" s="7"/>
      <c r="W13" s="27"/>
      <c r="Y13" s="3"/>
    </row>
  </sheetData>
  <sheetProtection/>
  <mergeCells count="2">
    <mergeCell ref="H1:J1"/>
    <mergeCell ref="T1:V1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" sqref="F2:G9"/>
    </sheetView>
  </sheetViews>
  <sheetFormatPr defaultColWidth="9.140625" defaultRowHeight="12.75" customHeight="1"/>
  <cols>
    <col min="1" max="1" width="2.57421875" style="0" customWidth="1"/>
    <col min="2" max="2" width="28.57421875" style="0" customWidth="1"/>
    <col min="3" max="3" width="10.7109375" style="0" customWidth="1"/>
    <col min="4" max="4" width="9.140625" style="0" customWidth="1"/>
    <col min="5" max="5" width="2.57421875" style="0" customWidth="1"/>
    <col min="6" max="6" width="28.57421875" style="0" customWidth="1"/>
    <col min="7" max="7" width="10.7109375" style="0" customWidth="1"/>
  </cols>
  <sheetData>
    <row r="1" spans="3:7" ht="12.75">
      <c r="C1" s="2" t="s">
        <v>151</v>
      </c>
      <c r="G1" s="2" t="s">
        <v>151</v>
      </c>
    </row>
    <row r="2" spans="1:7" ht="12.75">
      <c r="A2" s="1" t="s">
        <v>175</v>
      </c>
      <c r="B2" s="2" t="str">
        <f>'Týmy hlavní tabulka'!B2</f>
        <v>Boston Bruins</v>
      </c>
      <c r="C2" s="2">
        <f>'Týmy hlavní tabulka'!H2</f>
        <v>165</v>
      </c>
      <c r="E2" s="1" t="s">
        <v>175</v>
      </c>
      <c r="F2" s="2" t="s">
        <v>75</v>
      </c>
      <c r="G2" s="2">
        <v>188</v>
      </c>
    </row>
    <row r="3" spans="1:7" ht="12.75">
      <c r="A3" s="1" t="s">
        <v>168</v>
      </c>
      <c r="B3" s="2" t="str">
        <f>'Týmy hlavní tabulka'!B3</f>
        <v>Colorado Avalanche</v>
      </c>
      <c r="C3" s="2">
        <f>'Týmy hlavní tabulka'!H3</f>
        <v>123</v>
      </c>
      <c r="E3" s="1" t="s">
        <v>168</v>
      </c>
      <c r="F3" s="2" t="s">
        <v>14</v>
      </c>
      <c r="G3" s="2">
        <v>183</v>
      </c>
    </row>
    <row r="4" spans="1:7" ht="12.75">
      <c r="A4" s="1" t="s">
        <v>166</v>
      </c>
      <c r="B4" s="2" t="str">
        <f>'Týmy hlavní tabulka'!B4</f>
        <v>Detroit Red Wings</v>
      </c>
      <c r="C4" s="2">
        <f>'Týmy hlavní tabulka'!H4</f>
        <v>126</v>
      </c>
      <c r="E4" s="1" t="s">
        <v>166</v>
      </c>
      <c r="F4" s="2" t="s">
        <v>262</v>
      </c>
      <c r="G4" s="2">
        <v>165</v>
      </c>
    </row>
    <row r="5" spans="1:7" ht="12.75">
      <c r="A5" s="1" t="s">
        <v>157</v>
      </c>
      <c r="B5" s="2" t="str">
        <f>'Týmy hlavní tabulka'!B5</f>
        <v>Edmonton Oilers</v>
      </c>
      <c r="C5" s="2">
        <f>'Týmy hlavní tabulka'!H5</f>
        <v>91</v>
      </c>
      <c r="E5" s="1" t="s">
        <v>157</v>
      </c>
      <c r="F5" s="2" t="s">
        <v>172</v>
      </c>
      <c r="G5" s="2">
        <v>136</v>
      </c>
    </row>
    <row r="6" spans="1:7" ht="12.75">
      <c r="A6" s="1" t="s">
        <v>199</v>
      </c>
      <c r="B6" s="2" t="str">
        <f>'Týmy hlavní tabulka'!B6</f>
        <v>Ottawa Senators</v>
      </c>
      <c r="C6" s="2">
        <f>'Týmy hlavní tabulka'!H6</f>
        <v>188</v>
      </c>
      <c r="E6" s="1" t="s">
        <v>199</v>
      </c>
      <c r="F6" s="2" t="s">
        <v>263</v>
      </c>
      <c r="G6" s="2">
        <v>131</v>
      </c>
    </row>
    <row r="7" spans="1:7" ht="12.75">
      <c r="A7" s="1" t="s">
        <v>196</v>
      </c>
      <c r="B7" s="2" t="str">
        <f>'Týmy hlavní tabulka'!B7</f>
        <v>Philadelphia Flyers</v>
      </c>
      <c r="C7" s="2">
        <f>'Týmy hlavní tabulka'!H7</f>
        <v>136</v>
      </c>
      <c r="E7" s="1" t="s">
        <v>196</v>
      </c>
      <c r="F7" s="2" t="s">
        <v>191</v>
      </c>
      <c r="G7" s="2">
        <v>126</v>
      </c>
    </row>
    <row r="8" spans="1:7" ht="12.75">
      <c r="A8" s="1" t="s">
        <v>192</v>
      </c>
      <c r="B8" s="2" t="str">
        <f>'Týmy hlavní tabulka'!B8</f>
        <v>Phoenix Coyotes</v>
      </c>
      <c r="C8" s="2">
        <f>'Týmy hlavní tabulka'!H8</f>
        <v>131</v>
      </c>
      <c r="E8" s="1" t="s">
        <v>192</v>
      </c>
      <c r="F8" s="2" t="s">
        <v>214</v>
      </c>
      <c r="G8" s="2">
        <v>123</v>
      </c>
    </row>
    <row r="9" spans="1:7" ht="12.75">
      <c r="A9" s="1" t="s">
        <v>185</v>
      </c>
      <c r="B9" s="2" t="str">
        <f>'Týmy hlavní tabulka'!B9</f>
        <v>Washington Capitals</v>
      </c>
      <c r="C9" s="2">
        <f>'Týmy hlavní tabulka'!H9</f>
        <v>183</v>
      </c>
      <c r="E9" s="1" t="s">
        <v>185</v>
      </c>
      <c r="F9" s="2" t="s">
        <v>234</v>
      </c>
      <c r="G9" s="2">
        <v>91</v>
      </c>
    </row>
    <row r="10" spans="1:7" ht="12.75">
      <c r="A10" s="1"/>
      <c r="B10" s="2"/>
      <c r="C10" s="2"/>
      <c r="E10" s="1"/>
      <c r="F10" s="2"/>
      <c r="G10" s="2"/>
    </row>
    <row r="11" spans="1:7" ht="12.75">
      <c r="A11" s="1"/>
      <c r="B11" s="2"/>
      <c r="C11" s="2"/>
      <c r="E11" s="1"/>
      <c r="F11" s="2"/>
      <c r="G11" s="2"/>
    </row>
    <row r="12" spans="1:7" ht="12.75">
      <c r="A12" s="1"/>
      <c r="B12" s="2"/>
      <c r="C12" s="2"/>
      <c r="E12" s="1"/>
      <c r="F12" s="2"/>
      <c r="G12" s="2"/>
    </row>
    <row r="13" spans="1:7" ht="12.75">
      <c r="A13" s="1"/>
      <c r="B13" s="2"/>
      <c r="C13" s="2"/>
      <c r="E13" s="1"/>
      <c r="F13" s="2"/>
      <c r="G13" s="2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Dáda</dc:creator>
  <cp:keywords/>
  <dc:description/>
  <cp:lastModifiedBy>Jakub</cp:lastModifiedBy>
  <cp:lastPrinted>2012-11-19T17:03:32Z</cp:lastPrinted>
  <dcterms:created xsi:type="dcterms:W3CDTF">2011-11-07T19:36:29Z</dcterms:created>
  <dcterms:modified xsi:type="dcterms:W3CDTF">2013-05-29T09:42:42Z</dcterms:modified>
  <cp:category/>
  <cp:version/>
  <cp:contentType/>
  <cp:contentStatus/>
</cp:coreProperties>
</file>